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215"/>
  <workbookPr dateCompatibility="0" defaultThemeVersion="166925"/>
  <mc:AlternateContent xmlns:mc="http://schemas.openxmlformats.org/markup-compatibility/2006">
    <mc:Choice Requires="x15">
      <x15ac:absPath xmlns:x15ac="http://schemas.microsoft.com/office/spreadsheetml/2010/11/ac" url="/Users/Kentoss/Documents/Finanssans/"/>
    </mc:Choice>
  </mc:AlternateContent>
  <xr:revisionPtr revIDLastSave="0" documentId="13_ncr:9_{290E90D3-AE7A-5F4F-8ADD-884D5D457BA3}" xr6:coauthVersionLast="47" xr6:coauthVersionMax="47" xr10:uidLastSave="{00000000-0000-0000-0000-000000000000}"/>
  <bookViews>
    <workbookView xWindow="0" yWindow="500" windowWidth="33600" windowHeight="20500" xr2:uid="{00000000-000D-0000-FFFF-FFFF00000000}"/>
  </bookViews>
  <sheets>
    <sheet name="Data" sheetId="1" r:id="rId1"/>
    <sheet name="Beregninger" sheetId="6" r:id="rId2"/>
    <sheet name="Portefølje" sheetId="4" r:id="rId3"/>
    <sheet name="VaR" sheetId="7" r:id="rId4"/>
  </sheets>
  <externalReferences>
    <externalReference r:id="rId5"/>
  </externalReferences>
  <definedNames>
    <definedName name="solver_adj" localSheetId="0" hidden="1">#REF!</definedName>
    <definedName name="solver_adj" localSheetId="2" hidden="1">Portefølje!$E$5:$G$5</definedName>
    <definedName name="solver_cvg" localSheetId="0" hidden="1">0.0001</definedName>
    <definedName name="solver_cvg" localSheetId="2" hidden="1">0.0001</definedName>
    <definedName name="solver_drv" localSheetId="0" hidden="1">2</definedName>
    <definedName name="solver_drv" localSheetId="2" hidden="1">1</definedName>
    <definedName name="solver_eng" localSheetId="0" hidden="1">1</definedName>
    <definedName name="solver_eng" localSheetId="2" hidden="1">1</definedName>
    <definedName name="solver_itr" localSheetId="0" hidden="1">2147483647</definedName>
    <definedName name="solver_itr" localSheetId="2" hidden="1">2147483647</definedName>
    <definedName name="solver_lhs1" localSheetId="0" hidden="1">#REF!</definedName>
    <definedName name="solver_lhs1" localSheetId="2" hidden="1">Portefølje!$E$5:$G$5</definedName>
    <definedName name="solver_lhs2" localSheetId="0" hidden="1">#REF!</definedName>
    <definedName name="solver_lhs2" localSheetId="2" hidden="1">Portefølje!$G$8</definedName>
    <definedName name="solver_lhs3" localSheetId="0" hidden="1">#REF!</definedName>
    <definedName name="solver_lhs3" localSheetId="2" hidden="1">Portefølje!$G$9</definedName>
    <definedName name="solver_lin" localSheetId="0" hidden="1">2</definedName>
    <definedName name="solver_lin" localSheetId="2" hidden="1">2</definedName>
    <definedName name="solver_mip" localSheetId="0" hidden="1">2147483647</definedName>
    <definedName name="solver_mip" localSheetId="2" hidden="1">2147483647</definedName>
    <definedName name="solver_mni" localSheetId="0" hidden="1">30</definedName>
    <definedName name="solver_mni" localSheetId="2" hidden="1">30</definedName>
    <definedName name="solver_mrt" localSheetId="0" hidden="1">0.075</definedName>
    <definedName name="solver_mrt" localSheetId="2" hidden="1">0.075</definedName>
    <definedName name="solver_msl" localSheetId="0" hidden="1">2</definedName>
    <definedName name="solver_msl" localSheetId="2" hidden="1">2</definedName>
    <definedName name="solver_neg" localSheetId="0" hidden="1">1</definedName>
    <definedName name="solver_neg" localSheetId="2" hidden="1">1</definedName>
    <definedName name="solver_nod" localSheetId="0" hidden="1">2147483647</definedName>
    <definedName name="solver_nod" localSheetId="2" hidden="1">2147483647</definedName>
    <definedName name="solver_num" localSheetId="0" hidden="1">2</definedName>
    <definedName name="solver_num" localSheetId="2" hidden="1">3</definedName>
    <definedName name="solver_opt" localSheetId="0" hidden="1">#REF!</definedName>
    <definedName name="solver_opt" localSheetId="2" hidden="1">Portefølje!$F$1</definedName>
    <definedName name="solver_pre" localSheetId="0" hidden="1">0.00001</definedName>
    <definedName name="solver_pre" localSheetId="2" hidden="1">0.000001</definedName>
    <definedName name="solver_rbv" localSheetId="0" hidden="1">1</definedName>
    <definedName name="solver_rbv" localSheetId="2" hidden="1">1</definedName>
    <definedName name="solver_rel1" localSheetId="0" hidden="1">2</definedName>
    <definedName name="solver_rel1" localSheetId="2" hidden="1">3</definedName>
    <definedName name="solver_rel2" localSheetId="0" hidden="1">2</definedName>
    <definedName name="solver_rel2" localSheetId="2" hidden="1">2</definedName>
    <definedName name="solver_rel3" localSheetId="0" hidden="1">3</definedName>
    <definedName name="solver_rel3" localSheetId="2" hidden="1">2</definedName>
    <definedName name="solver_rhs1" localSheetId="0" hidden="1">1</definedName>
    <definedName name="solver_rhs1" localSheetId="2" hidden="1">0.15</definedName>
    <definedName name="solver_rhs2" localSheetId="0" hidden="1">#REF!</definedName>
    <definedName name="solver_rhs2" localSheetId="2" hidden="1">1</definedName>
    <definedName name="solver_rhs3" localSheetId="0" hidden="1">5%</definedName>
    <definedName name="solver_rhs3" localSheetId="2" hidden="1">Portefølje!$I$9</definedName>
    <definedName name="solver_rlx" localSheetId="0" hidden="1">2</definedName>
    <definedName name="solver_rlx" localSheetId="2" hidden="1">2</definedName>
    <definedName name="solver_rsd" localSheetId="0" hidden="1">0</definedName>
    <definedName name="solver_rsd" localSheetId="2" hidden="1">0</definedName>
    <definedName name="solver_scl" localSheetId="0" hidden="1">1</definedName>
    <definedName name="solver_scl" localSheetId="2" hidden="1">1</definedName>
    <definedName name="solver_sho" localSheetId="0" hidden="1">2</definedName>
    <definedName name="solver_sho" localSheetId="2" hidden="1">2</definedName>
    <definedName name="solver_ssz" localSheetId="0" hidden="1">100</definedName>
    <definedName name="solver_ssz" localSheetId="2" hidden="1">100</definedName>
    <definedName name="solver_tim" localSheetId="0" hidden="1">2147483647</definedName>
    <definedName name="solver_tim" localSheetId="2" hidden="1">2147483647</definedName>
    <definedName name="solver_tol" localSheetId="0" hidden="1">0.01</definedName>
    <definedName name="solver_tol" localSheetId="2" hidden="1">0.01</definedName>
    <definedName name="solver_typ" localSheetId="0" hidden="1">2</definedName>
    <definedName name="solver_typ" localSheetId="2" hidden="1">2</definedName>
    <definedName name="solver_val" localSheetId="0" hidden="1">0.094</definedName>
    <definedName name="solver_val" localSheetId="2" hidden="1">0</definedName>
    <definedName name="solver_ver" localSheetId="0" hidden="1">2</definedName>
    <definedName name="solver_ver" localSheetId="2" hidden="1">2</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B12" i="7" l="1"/>
  <c r="B11" i="7"/>
  <c r="B4" i="7"/>
  <c r="B3" i="7"/>
  <c r="B14" i="7"/>
  <c r="B15" i="7" s="1"/>
  <c r="B6" i="7"/>
  <c r="B7" i="7" l="1"/>
  <c r="G18" i="4" l="1"/>
  <c r="D18" i="6"/>
  <c r="D17" i="6"/>
  <c r="D16" i="6"/>
  <c r="C18" i="6"/>
  <c r="C17" i="6"/>
  <c r="C16" i="6"/>
  <c r="B18" i="6"/>
  <c r="B16" i="6"/>
  <c r="B17" i="6"/>
  <c r="D12" i="6"/>
  <c r="D11" i="6"/>
  <c r="D10" i="6"/>
  <c r="C12" i="6"/>
  <c r="C11" i="6"/>
  <c r="C10" i="6"/>
  <c r="B12" i="6"/>
  <c r="B11" i="6"/>
  <c r="B10" i="6"/>
  <c r="D4" i="6"/>
  <c r="C4" i="6"/>
  <c r="B4" i="6"/>
  <c r="D2" i="6"/>
  <c r="C2" i="6"/>
  <c r="B2" i="6"/>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 i="1"/>
  <c r="G8" i="4" l="1"/>
  <c r="D5" i="6" l="1"/>
  <c r="D6" i="6" s="1"/>
  <c r="G19" i="4" s="1"/>
  <c r="D3" i="6"/>
  <c r="G17" i="4" l="1"/>
  <c r="C3" i="6"/>
  <c r="C5" i="6"/>
  <c r="C6" i="6" s="1"/>
  <c r="B5" i="6"/>
  <c r="B6" i="6" s="1"/>
  <c r="B3" i="6"/>
  <c r="F19" i="4" l="1"/>
  <c r="F18" i="4"/>
  <c r="E19" i="4"/>
  <c r="E18" i="4"/>
  <c r="E17" i="4" l="1"/>
  <c r="I14" i="4" a="1"/>
  <c r="I14" i="4" s="1"/>
  <c r="F1" i="4" s="1"/>
  <c r="F17" i="4"/>
  <c r="I13" i="4" s="1"/>
  <c r="G9" i="4" s="1"/>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<sst xmlns="http://purl.oclc.org/ooxml/spreadsheetml/main" count="90" uniqueCount="57">
  <si>
    <t>Gjennomsnittlig månedlig avkastning</t>
  </si>
  <si>
    <t>Gjennomsnittlig årlig avkastning</t>
  </si>
  <si>
    <t>Månedlig standardavvik</t>
  </si>
  <si>
    <t>Varianse</t>
  </si>
  <si>
    <t>Årlig standardaavik</t>
  </si>
  <si>
    <t>Korrelasjon</t>
  </si>
  <si>
    <t>Kovarians</t>
  </si>
  <si>
    <t>MIN</t>
  </si>
  <si>
    <t>=</t>
  </si>
  <si>
    <t>w</t>
  </si>
  <si>
    <t>Portfolio</t>
  </si>
  <si>
    <t>Sw</t>
  </si>
  <si>
    <t>m</t>
  </si>
  <si>
    <t>α</t>
  </si>
  <si>
    <t>s</t>
  </si>
  <si>
    <t>&gt;</t>
  </si>
  <si>
    <t>Risiko</t>
  </si>
  <si>
    <t>Avkastning</t>
  </si>
  <si>
    <t xml:space="preserve"> Dato</t>
  </si>
  <si>
    <r>
      <t>s</t>
    </r>
    <r>
      <rPr>
        <vertAlign val="subscript"/>
        <sz val="14"/>
        <rFont val="Symbol"/>
        <family val="1"/>
        <charset val="2"/>
      </rPr>
      <t>w</t>
    </r>
  </si>
  <si>
    <r>
      <t>m</t>
    </r>
    <r>
      <rPr>
        <vertAlign val="subscript"/>
        <sz val="14"/>
        <rFont val="Symbol"/>
        <family val="1"/>
        <charset val="2"/>
      </rPr>
      <t>w</t>
    </r>
  </si>
  <si>
    <t>Mål</t>
  </si>
  <si>
    <t>Variabler</t>
  </si>
  <si>
    <t>Forutsetninger</t>
  </si>
  <si>
    <t>Portefølje</t>
  </si>
  <si>
    <t>Porteføljens avkastning og standardavvik</t>
  </si>
  <si>
    <t>Statistikk</t>
  </si>
  <si>
    <t>Teknologiindeks</t>
  </si>
  <si>
    <t>Aksjer - Verdenindeks</t>
  </si>
  <si>
    <t>Obligasjoner - Verdenindeks</t>
  </si>
  <si>
    <t>Teknologiindeks (VGT)</t>
  </si>
  <si>
    <t>Aksjer - Verdenindeks (VTI)</t>
  </si>
  <si>
    <t>Obligasjoner - Verdenindeks (BNDX)</t>
  </si>
  <si>
    <t>VGT - månedlig avkastning</t>
  </si>
  <si>
    <t>VTI - månedlig avkastning</t>
  </si>
  <si>
    <t>BNDX - månedlig avkastning</t>
  </si>
  <si>
    <t>Lavest standardavvik</t>
  </si>
  <si>
    <t>Fordeling</t>
  </si>
  <si>
    <t>Høyest avkastning</t>
  </si>
  <si>
    <t>100 % teknologiindeks</t>
  </si>
  <si>
    <t>Lavest avkastning</t>
  </si>
  <si>
    <t>100 % obligasjoner</t>
  </si>
  <si>
    <t>98,18 % obligasjoner, 1,82 % aksjer - verdenindeks</t>
  </si>
  <si>
    <t>51,39 % obligasjoner, 48,61 % teknologiindeks</t>
  </si>
  <si>
    <t>10 % avkastning</t>
  </si>
  <si>
    <t>Porteføljens avkastning</t>
  </si>
  <si>
    <t>Porteføljens standardavvik</t>
  </si>
  <si>
    <t>1 = fullinvestert</t>
  </si>
  <si>
    <t>&lt;- Sett ønsket forventet avkastning</t>
  </si>
  <si>
    <t>Årlig standardavvik</t>
  </si>
  <si>
    <t>Tall pr. måned</t>
  </si>
  <si>
    <t>Porteføljen</t>
  </si>
  <si>
    <t>Tid</t>
  </si>
  <si>
    <t>Konfidensintervall</t>
  </si>
  <si>
    <t>Stresstest</t>
  </si>
  <si>
    <t>VaR</t>
  </si>
  <si>
    <t>Tall pr. år</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</si>
</sst>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dd/mm/yyyy;@" x16r2:formatCode16="[$-en-NO,1]dd/mm/yyyy;@"/>
    <numFmt numFmtId="166" formatCode="0.0000"/>
    <numFmt numFmtId="168" formatCode="0.0000000000"/>
    <numFmt numFmtId="169" formatCode="0.000000"/>
    <numFmt numFmtId="170" formatCode="0.0000000"/>
    <numFmt numFmtId="175" formatCode="[$kr-414]\ #,##0"/>
  </numFmts>
  <fonts count="2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4"/>
      <color theme="1"/>
      <name val="Calibri"/>
      <family val="2"/>
      <scheme val="minor"/>
    </font>
    <font>
      <b/>
      <sz val="14"/>
      <name val="Arial"/>
      <family val="2"/>
    </font>
    <font>
      <sz val="14"/>
      <name val="Arial"/>
      <family val="2"/>
    </font>
    <font>
      <sz val="14"/>
      <name val="Symbol"/>
      <family val="1"/>
      <charset val="2"/>
    </font>
    <font>
      <vertAlign val="subscript"/>
      <sz val="14"/>
      <name val="Symbol"/>
      <family val="1"/>
      <charset val="2"/>
    </font>
    <font>
      <sz val="14"/>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0EB"/>
        <bgColor indexed="64"/>
      </patternFill>
    </fill>
  </fills>
  <borders count="16">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style="thin">
        <color indexed="64"/>
      </start>
      <end style="thin">
        <color indexed="64"/>
      </end>
      <top style="thin">
        <color indexed="64"/>
      </top>
      <bottom style="thin">
        <color indexed="64"/>
      </bottom>
      <diagonal/>
    </border>
    <border>
      <start style="thick">
        <color indexed="64"/>
      </start>
      <end style="mediumDashed">
        <color indexed="64"/>
      </end>
      <top/>
      <bottom/>
      <diagonal/>
    </border>
    <border>
      <start/>
      <end style="thick">
        <color indexed="64"/>
      </end>
      <top/>
      <bottom/>
      <diagonal/>
    </border>
    <border>
      <start/>
      <end style="thick">
        <color indexed="64"/>
      </end>
      <top style="medium">
        <color rgb="FFFF0000"/>
      </top>
      <bottom style="medium">
        <color rgb="FFFF0000"/>
      </bottom>
      <diagonal/>
    </border>
    <border>
      <start style="thick">
        <color indexed="64"/>
      </start>
      <end style="mediumDashed">
        <color indexed="64"/>
      </end>
      <top/>
      <bottom style="thick">
        <color indexed="64"/>
      </bottom>
      <diagonal/>
    </border>
    <border>
      <start/>
      <end style="thick">
        <color theme="1"/>
      </end>
      <top style="thick">
        <color rgb="FFFF0000"/>
      </top>
      <bottom style="thick">
        <color theme="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9">
    <xf numFmtId="0" fontId="0" fillId="0" borderId="0" xfId="0"/>
    <xf numFmtId="0" fontId="18" fillId="0" borderId="0" xfId="0" applyFont="1"/>
    <xf numFmtId="165" fontId="0" fillId="0" borderId="0" xfId="0" applyNumberFormat="1"/>
    <xf numFmtId="10" fontId="18" fillId="0" borderId="0" xfId="0" applyNumberFormat="1" applyFont="1"/>
    <xf numFmtId="0" fontId="23" fillId="0" borderId="0" xfId="0" applyFont="1"/>
    <xf numFmtId="0" fontId="18" fillId="33" borderId="0" xfId="0" applyFont="1" applyFill="1"/>
    <xf numFmtId="0" fontId="18" fillId="0" borderId="10" xfId="0" applyFont="1" applyBorder="1"/>
    <xf numFmtId="168" fontId="18" fillId="0" borderId="10" xfId="0" applyNumberFormat="1" applyFont="1" applyBorder="1"/>
    <xf numFmtId="164" fontId="18" fillId="0" borderId="10" xfId="0" applyNumberFormat="1" applyFont="1" applyBorder="1"/>
    <xf numFmtId="10" fontId="18" fillId="0" borderId="10" xfId="0" applyNumberFormat="1" applyFont="1" applyBorder="1"/>
    <xf numFmtId="0" fontId="19" fillId="0" borderId="0" xfId="0" applyFont="1" applyFill="1" applyBorder="1"/>
    <xf numFmtId="0" fontId="20" fillId="0" borderId="0" xfId="0" applyFont="1" applyFill="1" applyBorder="1" applyAlignment="1">
      <alignment horizontal="center"/>
    </xf>
    <xf numFmtId="0" fontId="21" fillId="0" borderId="0" xfId="0" applyFont="1" applyFill="1" applyBorder="1" applyAlignment="1">
      <alignment horizontal="center"/>
    </xf>
    <xf numFmtId="166" fontId="20" fillId="0" borderId="0" xfId="0" applyNumberFormat="1" applyFont="1" applyFill="1" applyBorder="1"/>
    <xf numFmtId="0" fontId="19" fillId="0" borderId="10" xfId="0" applyFont="1" applyFill="1" applyBorder="1"/>
    <xf numFmtId="0" fontId="20" fillId="0" borderId="10" xfId="0" applyFont="1" applyFill="1" applyBorder="1" applyAlignment="1">
      <alignment horizontal="center"/>
    </xf>
    <xf numFmtId="0" fontId="21" fillId="0" borderId="10" xfId="0" applyFont="1" applyFill="1" applyBorder="1" applyAlignment="1">
      <alignment horizontal="center"/>
    </xf>
    <xf numFmtId="166" fontId="20" fillId="0" borderId="10" xfId="0" applyNumberFormat="1" applyFont="1" applyFill="1" applyBorder="1"/>
    <xf numFmtId="0" fontId="20" fillId="0" borderId="0" xfId="0" applyFont="1" applyFill="1" applyBorder="1"/>
    <xf numFmtId="169" fontId="20" fillId="0" borderId="10" xfId="0" applyNumberFormat="1" applyFont="1" applyFill="1" applyBorder="1"/>
    <xf numFmtId="0" fontId="20" fillId="0" borderId="10" xfId="0" applyFont="1" applyFill="1" applyBorder="1"/>
    <xf numFmtId="2" fontId="20" fillId="0" borderId="10" xfId="0" applyNumberFormat="1" applyFont="1" applyFill="1" applyBorder="1"/>
    <xf numFmtId="14" fontId="0" fillId="0" borderId="0" xfId="0" applyNumberFormat="1"/>
    <xf numFmtId="2" fontId="0" fillId="0" borderId="0" xfId="0" applyNumberFormat="1"/>
    <xf numFmtId="170" fontId="18" fillId="0" borderId="10" xfId="0" applyNumberFormat="1" applyFont="1" applyBorder="1"/>
    <xf numFmtId="0" fontId="23" fillId="0" borderId="10" xfId="0" applyFont="1" applyBorder="1"/>
    <xf numFmtId="10" fontId="20" fillId="0" borderId="10" xfId="0" applyNumberFormat="1" applyFont="1" applyFill="1" applyBorder="1"/>
    <xf numFmtId="0" fontId="18" fillId="34" borderId="11" xfId="0" applyFont="1" applyFill="1" applyBorder="1"/>
    <xf numFmtId="0" fontId="18" fillId="34" borderId="12" xfId="0" applyFont="1" applyFill="1" applyBorder="1"/>
    <xf numFmtId="0" fontId="18" fillId="0" borderId="11" xfId="0" applyFont="1" applyBorder="1"/>
    <xf numFmtId="175" fontId="18" fillId="0" borderId="12" xfId="0" applyNumberFormat="1" applyFont="1" applyBorder="1"/>
    <xf numFmtId="10" fontId="18" fillId="0" borderId="12" xfId="0" applyNumberFormat="1" applyFont="1" applyBorder="1"/>
    <xf numFmtId="166" fontId="18" fillId="0" borderId="11" xfId="0" applyNumberFormat="1" applyFont="1" applyBorder="1"/>
    <xf numFmtId="0" fontId="18" fillId="0" borderId="12" xfId="0" applyFont="1" applyBorder="1"/>
    <xf numFmtId="9" fontId="18" fillId="0" borderId="12" xfId="0" applyNumberFormat="1" applyFont="1" applyBorder="1"/>
    <xf numFmtId="2" fontId="18" fillId="0" borderId="12" xfId="0" applyNumberFormat="1" applyFont="1" applyBorder="1"/>
    <xf numFmtId="175" fontId="18" fillId="35" borderId="13" xfId="0" applyNumberFormat="1" applyFont="1" applyFill="1" applyBorder="1"/>
    <xf numFmtId="0" fontId="18" fillId="0" borderId="14" xfId="0" applyFont="1" applyBorder="1"/>
    <xf numFmtId="175" fontId="18" fillId="35" borderId="15" xfId="0" applyNumberFormat="1"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externalLink" Target="externalLinks/externalLink1.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2"/>
              </a:solidFill>
              <a:latin typeface="+mn-lt"/>
              <a:ea typeface="+mn-ea"/>
              <a:cs typeface="+mn-cs"/>
            </a:defRPr>
          </a:pPr>
          <a:endParaRPr lang="en-NO"/>
        </a:p>
      </c:txPr>
    </c:title>
    <c:autoTitleDeleted val="0"/>
    <c:plotArea>
      <c:layout>
        <c:manualLayout>
          <c:layoutTarget val="inner"/>
          <c:xMode val="edge"/>
          <c:yMode val="edge"/>
          <c:x val="0.11081546010106948"/>
          <c:y val="0.10976391231028669"/>
          <c:w val="0.80478853273005058"/>
          <c:h val="0.76173985208004147"/>
        </c:manualLayout>
      </c:layout>
      <c:scatterChart>
        <c:scatterStyle val="smoothMarker"/>
        <c:varyColors val="0"/>
        <c:ser>
          <c:idx val="0"/>
          <c:order val="0"/>
          <c:tx>
            <c:strRef>
              <c:f>Portefølje!$A$22</c:f>
              <c:strCache>
                <c:ptCount val="1"/>
                <c:pt idx="0">
                  <c:v>Portefølje</c:v>
                </c:pt>
              </c:strCache>
            </c:strRef>
          </c:tx>
          <c:spPr>
            <a:ln w="9525" cap="rnd">
              <a:solidFill>
                <a:schemeClr val="accent1"/>
              </a:solidFill>
              <a:round/>
            </a:ln>
            <a:effectLst/>
          </c:spPr>
          <c:marker>
            <c:symbol val="circle"/>
            <c:size val="5"/>
            <c:spPr>
              <a:gradFill rotWithShape="1">
                <a:gsLst>
                  <a:gs pos="0%">
                    <a:schemeClr val="accent1">
                      <a:satMod val="103%"/>
                      <a:lumMod val="102%"/>
                      <a:tint val="94%"/>
                    </a:schemeClr>
                  </a:gs>
                  <a:gs pos="50%">
                    <a:schemeClr val="accent1">
                      <a:satMod val="110%"/>
                      <a:lumMod val="100%"/>
                      <a:shade val="100%"/>
                    </a:schemeClr>
                  </a:gs>
                  <a:gs pos="100%">
                    <a:schemeClr val="accent1">
                      <a:lumMod val="99%"/>
                      <a:satMod val="120%"/>
                      <a:shade val="78%"/>
                    </a:schemeClr>
                  </a:gs>
                </a:gsLst>
                <a:lin ang="5400000" scaled="0"/>
              </a:gradFill>
              <a:ln w="9525">
                <a:solidFill>
                  <a:schemeClr val="accent1"/>
                </a:solidFill>
                <a:round/>
              </a:ln>
              <a:effectLst/>
            </c:spPr>
          </c:marker>
          <c:dLbls>
            <c:dLbl>
              <c:idx val="0"/>
              <c:layout>
                <c:manualLayout>
                  <c:x val="-0.17268656716417924"/>
                  <c:y val="-4.7217537942664436E-2"/>
                </c:manualLayout>
              </c:layout>
              <c:tx>
                <c:rich>
                  <a:bodyPr/>
                  <a:lstStyle/>
                  <a:p>
                    <a:r>
                      <a:rPr lang="en-US" sz="1800"/>
                      <a:t>100</a:t>
                    </a:r>
                    <a:r>
                      <a:rPr lang="en-US" sz="1800" baseline="0%"/>
                      <a:t> % teknologiindeks</a:t>
                    </a:r>
                    <a:endParaRPr lang="en-US" sz="1800"/>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2C-E44A-828F-C77F87F2AF84}"/>
                </c:ext>
              </c:extLst>
            </c:dLbl>
            <c:dLbl>
              <c:idx val="1"/>
              <c:layout>
                <c:manualLayout>
                  <c:x val="-0.11221552180044657"/>
                  <c:y val="-0.15682967959527824"/>
                </c:manualLayout>
              </c:layout>
              <c:tx>
                <c:rich>
                  <a:bodyPr/>
                  <a:lstStyle/>
                  <a:p>
                    <a:r>
                      <a:rPr lang="en-US" sz="1800"/>
                      <a:t>51,39 % obligasjoner, 48,61 % teknologiindeks</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2C-E44A-828F-C77F87F2AF84}"/>
                </c:ext>
              </c:extLst>
            </c:dLbl>
            <c:dLbl>
              <c:idx val="2"/>
              <c:layout>
                <c:manualLayout>
                  <c:x val="-9.6963582677165358E-2"/>
                  <c:y val="-0.17706576728499157"/>
                </c:manualLayout>
              </c:layout>
              <c:tx>
                <c:rich>
                  <a:bodyPr/>
                  <a:lstStyle/>
                  <a:p>
                    <a:r>
                      <a:rPr lang="en-US" sz="1800"/>
                      <a:t>98,18 % obligasjoner, 1,82 % aksjer - verdenindeks</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2C-E44A-828F-C77F87F2AF84}"/>
                </c:ext>
              </c:extLst>
            </c:dLbl>
            <c:dLbl>
              <c:idx val="3"/>
              <c:layout>
                <c:manualLayout>
                  <c:x val="-0.10808298566224003"/>
                  <c:y val="6.2394603709949412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r>
                      <a:rPr lang="en-US"/>
                      <a:t>100 % obligasjoner</a:t>
                    </a:r>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n-NO"/>
                </a:p>
              </c:tx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92C-E44A-828F-C77F87F2AF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N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
                          <a:lumOff val="65%"/>
                        </a:schemeClr>
                      </a:solidFill>
                    </a:ln>
                    <a:effectLst/>
                  </c:spPr>
                </c15:leaderLines>
              </c:ext>
            </c:extLst>
          </c:dLbls>
          <c:xVal>
            <c:numRef>
              <c:f>Portefølje!$B$23:$B$26</c:f>
              <c:numCache>
                <c:formatCode>0.00%</c:formatCode>
                <c:ptCount val="4"/>
                <c:pt idx="0">
                  <c:v>0.182475</c:v>
                </c:pt>
                <c:pt idx="1">
                  <c:v>9.2467999999999995E-2</c:v>
                </c:pt>
                <c:pt idx="2">
                  <c:v>3.1629999999999998E-2</c:v>
                </c:pt>
                <c:pt idx="3">
                  <c:v>3.1747999999999998E-2</c:v>
                </c:pt>
              </c:numCache>
            </c:numRef>
          </c:xVal>
          <c:yVal>
            <c:numRef>
              <c:f>Portefølje!$C$23:$C$26</c:f>
              <c:numCache>
                <c:formatCode>0.00%</c:formatCode>
                <c:ptCount val="4"/>
                <c:pt idx="0">
                  <c:v>0.17480000000000001</c:v>
                </c:pt>
                <c:pt idx="1">
                  <c:v>0.1</c:v>
                </c:pt>
                <c:pt idx="2">
                  <c:v>3.1E-2</c:v>
                </c:pt>
                <c:pt idx="3">
                  <c:v>2.93E-2</c:v>
                </c:pt>
              </c:numCache>
            </c:numRef>
          </c:yVal>
          <c:smooth val="1"/>
          <c:extLst>
            <c:ext xmlns:c16="http://schemas.microsoft.com/office/drawing/2014/chart" uri="{C3380CC4-5D6E-409C-BE32-E72D297353CC}">
              <c16:uniqueId val="{00000000-B92C-E44A-828F-C77F87F2AF84}"/>
            </c:ext>
          </c:extLst>
        </c:ser>
        <c:dLbls>
          <c:dLblPos val="l"/>
          <c:showLegendKey val="0"/>
          <c:showVal val="1"/>
          <c:showCatName val="0"/>
          <c:showSerName val="0"/>
          <c:showPercent val="0"/>
          <c:showBubbleSize val="0"/>
        </c:dLbls>
        <c:axId val="1989884720"/>
        <c:axId val="1948448768"/>
      </c:scatterChart>
      <c:valAx>
        <c:axId val="1989884720"/>
        <c:scaling>
          <c:orientation val="minMax"/>
        </c:scaling>
        <c:delete val="0"/>
        <c:axPos val="b"/>
        <c:majorGridlines>
          <c:spPr>
            <a:ln w="9525" cap="flat" cmpd="sng" algn="ctr">
              <a:solidFill>
                <a:schemeClr val="tx2">
                  <a:lumMod val="15%"/>
                  <a:lumOff val="85%"/>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sz="2400"/>
                  <a:t>Risiko</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NO"/>
            </a:p>
          </c:txPr>
        </c:title>
        <c:numFmt formatCode="0\ %" sourceLinked="0"/>
        <c:majorTickMark val="none"/>
        <c:minorTickMark val="none"/>
        <c:tickLblPos val="nextTo"/>
        <c:spPr>
          <a:noFill/>
          <a:ln w="9525" cap="flat" cmpd="sng" algn="ctr">
            <a:solidFill>
              <a:schemeClr val="tx2">
                <a:lumMod val="15%"/>
                <a:lumOff val="85%"/>
              </a:schemeClr>
            </a:solidFill>
            <a:round/>
          </a:ln>
          <a:effectLst/>
        </c:spPr>
        <c:txPr>
          <a:bodyPr rot="-6000000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NO"/>
          </a:p>
        </c:txPr>
        <c:crossAx val="1948448768"/>
        <c:crosses val="autoZero"/>
        <c:crossBetween val="midCat"/>
      </c:valAx>
      <c:valAx>
        <c:axId val="1948448768"/>
        <c:scaling>
          <c:orientation val="minMax"/>
        </c:scaling>
        <c:delete val="0"/>
        <c:axPos val="l"/>
        <c:majorGridlines>
          <c:spPr>
            <a:ln w="9525" cap="flat" cmpd="sng" algn="ctr">
              <a:solidFill>
                <a:schemeClr val="tx2">
                  <a:lumMod val="15%"/>
                  <a:lumOff val="85%"/>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sz="2400"/>
                  <a:t>Avkastning</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NO"/>
            </a:p>
          </c:txPr>
        </c:title>
        <c:numFmt formatCode="0%" sourceLinked="0"/>
        <c:majorTickMark val="none"/>
        <c:minorTickMark val="none"/>
        <c:tickLblPos val="nextTo"/>
        <c:spPr>
          <a:noFill/>
          <a:ln>
            <a:solidFill>
              <a:schemeClr val="tx2">
                <a:lumMod val="40%"/>
                <a:lumOff val="60%"/>
              </a:schemeClr>
            </a:solidFill>
          </a:ln>
          <a:effectLst/>
        </c:spPr>
        <c:txPr>
          <a:bodyPr rot="-6000000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NO"/>
          </a:p>
        </c:txPr>
        <c:crossAx val="1989884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
          <a:lumOff val="85%"/>
        </a:schemeClr>
      </a:solidFill>
      <a:round/>
    </a:ln>
    <a:effectLst/>
  </c:spPr>
  <c:txPr>
    <a:bodyPr/>
    <a:lstStyle/>
    <a:p>
      <a:pPr>
        <a:defRPr/>
      </a:pPr>
      <a:endParaRPr lang="en-NO"/>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
            <a:lumOff val="85%"/>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
            <a:lumOff val="85%"/>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
            <a:lumOff val="85%"/>
          </a:schemeClr>
        </a:solidFill>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2"/>
    </cs:fontRef>
    <cs:spPr>
      <a:ln w="9525">
        <a:solidFill>
          <a:schemeClr val="tx2">
            <a:lumMod val="60%"/>
            <a:lumOff val="40%"/>
          </a:schemeClr>
        </a:solidFill>
        <a:prstDash val="dash"/>
      </a:ln>
    </cs:spPr>
  </cs:dropLine>
  <cs:errorBar>
    <cs:lnRef idx="0"/>
    <cs:fillRef idx="0"/>
    <cs:effectRef idx="0"/>
    <cs:fontRef idx="minor">
      <a:schemeClr val="tx2"/>
    </cs:fontRef>
    <cs:spPr>
      <a:ln w="9525">
        <a:solidFill>
          <a:schemeClr val="tx2">
            <a:lumMod val="75%"/>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
            <a:lumOff val="85%"/>
          </a:schemeClr>
        </a:solidFill>
        <a:round/>
      </a:ln>
    </cs:spPr>
  </cs:gridlineMajor>
  <cs:gridlineMinor>
    <cs:lnRef idx="0"/>
    <cs:fillRef idx="0"/>
    <cs:effectRef idx="0"/>
    <cs:fontRef idx="minor">
      <a:schemeClr val="tx2"/>
    </cs:fontRef>
    <cs:spPr>
      <a:ln>
        <a:solidFill>
          <a:schemeClr val="tx2">
            <a:lumMod val="5%"/>
            <a:lumOff val="95%"/>
          </a:schemeClr>
        </a:solidFill>
      </a:ln>
    </cs:spPr>
  </cs:gridlineMinor>
  <cs:hiLoLine>
    <cs:lnRef idx="0"/>
    <cs:fillRef idx="0"/>
    <cs:effectRef idx="0"/>
    <cs:fontRef idx="minor">
      <a:schemeClr val="tx2"/>
    </cs:fontRef>
    <cs:spPr>
      <a:ln w="9525">
        <a:solidFill>
          <a:schemeClr val="tx2">
            <a:lumMod val="60%"/>
            <a:lumOff val="40%"/>
          </a:schemeClr>
        </a:solidFill>
        <a:prstDash val="dash"/>
      </a:ln>
    </cs:spPr>
  </cs:hiLoLine>
  <cs:leaderLine>
    <cs:lnRef idx="0"/>
    <cs:fillRef idx="0"/>
    <cs:effectRef idx="0"/>
    <cs:fontRef idx="minor">
      <a:schemeClr val="tx2"/>
    </cs:fontRef>
    <cs:spPr>
      <a:ln w="9525">
        <a:solidFill>
          <a:schemeClr val="tx2">
            <a:lumMod val="35%"/>
            <a:lumOff val="65%"/>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
            <a:lumOff val="85%"/>
          </a:schemeClr>
        </a:solidFill>
        <a:round/>
      </a:ln>
    </cs:spPr>
    <cs:defRPr sz="900" kern="1200"/>
  </cs:seriesAxis>
  <cs:seriesLine>
    <cs:lnRef idx="0"/>
    <cs:fillRef idx="0"/>
    <cs:effectRef idx="0"/>
    <cs:fontRef idx="minor">
      <a:schemeClr val="tx2"/>
    </cs:fontRef>
    <cs:spPr>
      <a:ln w="9525">
        <a:solidFill>
          <a:schemeClr val="tx2">
            <a:lumMod val="60%"/>
            <a:lumOff val="4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
            <a:lumOff val="85%"/>
          </a:schemeClr>
        </a:solidFill>
      </a:ln>
    </cs:spPr>
  </cs:upBar>
  <cs:valueAxis>
    <cs:lnRef idx="0"/>
    <cs:fillRef idx="0"/>
    <cs:effectRef idx="0"/>
    <cs:fontRef idx="minor">
      <a:schemeClr val="tx2"/>
    </cs:fontRef>
    <cs:spPr>
      <a:ln>
        <a:solidFill>
          <a:schemeClr val="tx2">
            <a:lumMod val="40%"/>
            <a:lumOff val="6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purl.oclc.org/ooxml/officeDocument/relationships/chart" Target="../charts/chart1.xml"/></Relationships>
</file>

<file path=xl/drawings/drawing1.xml><?xml version="1.0" encoding="utf-8"?>
<xdr:wsDr xmlns:xdr="http://purl.oclc.org/ooxml/drawingml/spreadsheetDrawing" xmlns:a="http://purl.oclc.org/ooxml/drawingml/main">
  <xdr:twoCellAnchor>
    <xdr:from>
      <xdr:col>0</xdr:col>
      <xdr:colOff>0</xdr:colOff>
      <xdr:row>27</xdr:row>
      <xdr:rowOff>12700</xdr:rowOff>
    </xdr:from>
    <xdr:to>
      <xdr:col>6</xdr:col>
      <xdr:colOff>2082800</xdr:colOff>
      <xdr:row>58</xdr:row>
      <xdr:rowOff>63500</xdr:rowOff>
    </xdr:to>
    <xdr:graphicFrame macro="">
      <xdr:nvGraphicFramePr>
        <xdr:cNvPr id="2" name="Chart 1">
          <a:extLst>
            <a:ext uri="{FF2B5EF4-FFF2-40B4-BE49-F238E27FC236}">
              <a16:creationId xmlns:a16="http://schemas.microsoft.com/office/drawing/2014/main" id="{4CD649CE-B1A7-2D47-86DC-BDF5D7DE4AAE}"/>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7</xdr:col>
      <xdr:colOff>50800</xdr:colOff>
      <xdr:row>27</xdr:row>
      <xdr:rowOff>38100</xdr:rowOff>
    </xdr:from>
    <xdr:to>
      <xdr:col>13</xdr:col>
      <xdr:colOff>901700</xdr:colOff>
      <xdr:row>50</xdr:row>
      <xdr:rowOff>0</xdr:rowOff>
    </xdr:to>
    <xdr:sp macro="" textlink="">
      <xdr:nvSpPr>
        <xdr:cNvPr id="3" name="TextBox 2">
          <a:extLst>
            <a:ext uri="{FF2B5EF4-FFF2-40B4-BE49-F238E27FC236}">
              <a16:creationId xmlns:a16="http://schemas.microsoft.com/office/drawing/2014/main" id="{6B794A99-773E-5F46-99EC-6BF57DA2CFC1}"/>
            </a:ext>
          </a:extLst>
        </xdr:cNvPr>
        <xdr:cNvSpPr txBox="1"/>
      </xdr:nvSpPr>
      <xdr:spPr>
        <a:xfrm>
          <a:off x="13728700" y="6604000"/>
          <a:ext cx="9537700" cy="5511800"/>
        </a:xfrm>
        <a:prstGeom prst="rect">
          <a:avLst/>
        </a:prstGeom>
        <a:solidFill>
          <a:schemeClr val="bg2"/>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br>
            <a:rPr lang="en-GB" sz="1400" b="1"/>
          </a:br>
          <a:r>
            <a:rPr lang="en-GB" sz="1400" b="1"/>
            <a:t>For</a:t>
          </a:r>
          <a:r>
            <a:rPr lang="en-GB" sz="1400" b="1" baseline="0%"/>
            <a:t> å finne vektfordelingen som gir lavest standardavvik til ulike avkastningsmål, bruker vi Solver.</a:t>
          </a:r>
        </a:p>
        <a:p>
          <a:pPr algn="l"/>
          <a:endParaRPr lang="en-GB" sz="1400" baseline="0%"/>
        </a:p>
        <a:p>
          <a:pPr algn="l"/>
          <a:r>
            <a:rPr lang="en-GB" sz="1400" b="1" baseline="0%"/>
            <a:t>Steg 1</a:t>
          </a:r>
        </a:p>
        <a:p>
          <a:pPr algn="l"/>
          <a:r>
            <a:rPr lang="en-GB" sz="1400" baseline="0%"/>
            <a:t>Klikk «Data» og deretter «Solver» (dersom du ikke ser den, må du aktivere den ved å klikke på «Tools», «Excel Add-ins» og huke av for «Solver Add-in».)</a:t>
          </a:r>
        </a:p>
        <a:p>
          <a:pPr algn="l"/>
          <a:endParaRPr lang="en-GB" sz="1400" baseline="0%"/>
        </a:p>
        <a:p>
          <a:pPr algn="l"/>
          <a:r>
            <a:rPr lang="en-GB" sz="1400" b="1" baseline="0%"/>
            <a:t>Steg 2</a:t>
          </a:r>
        </a:p>
        <a:p>
          <a:pPr algn="l"/>
          <a:r>
            <a:rPr lang="en-GB" sz="1400" baseline="0%"/>
            <a:t>I «Set Objective» velger du cellen med porteføljens standardavvik (F1), og velger «Min». I «By Changing Variables Cells» markerer du vektfordelingen du allerede har valgt (E5:F5). I «Subject to the Constraints» legger du til at sum vekt (D8) skal være lik 1 (F8).</a:t>
          </a:r>
        </a:p>
        <a:p>
          <a:pPr algn="l"/>
          <a:endParaRPr lang="en-GB" sz="1400" baseline="0%"/>
        </a:p>
        <a:p>
          <a:pPr algn="l"/>
          <a:r>
            <a:rPr lang="en-GB" sz="1400" b="1" baseline="0%"/>
            <a:t>Steg 3</a:t>
          </a:r>
        </a:p>
        <a:p>
          <a:pPr algn="l"/>
          <a:r>
            <a:rPr lang="en-GB" sz="1400" baseline="0%"/>
            <a:t>Klikk «Solve». Hvis alt er gjort riktig får du beskjed om at det er funnet en løsning, og du vil se at vektfordelingen er endret til det som gir porteføljens laveste stnadardavvik («MVP»).</a:t>
          </a:r>
          <a:br>
            <a:rPr lang="en-GB" sz="1400" baseline="0%"/>
          </a:br>
          <a:endParaRPr lang="en-GB" sz="1400" baseline="0%"/>
        </a:p>
        <a:p>
          <a:pPr algn="l"/>
          <a:r>
            <a:rPr lang="en-GB" sz="1400" b="1" baseline="0%"/>
            <a:t>Steg 4</a:t>
          </a:r>
        </a:p>
        <a:p>
          <a:pPr algn="l"/>
          <a:r>
            <a:rPr lang="en-GB" sz="1400" baseline="0%"/>
            <a:t>Gjenta prosessen, men denne gangen legger du til i «Subject to the Constraints» at SPXTR skal utgjøre 1 (100 %). Klikk «Solve» og du får opp risiko og avkastning ved 100 % aksjer. Gjør det samme for Gull ved å sette at denne skal være lik 1 (100 %). Det gir oss 3 punkter og vi får fullført kurven.</a:t>
          </a:r>
        </a:p>
        <a:p>
          <a:pPr algn="l"/>
          <a:endParaRPr lang="en-GB" sz="1400" baseline="0%"/>
        </a:p>
        <a:p>
          <a:pPr algn="l"/>
          <a:r>
            <a:rPr lang="en-GB" sz="1400" b="1" baseline="0%"/>
            <a:t>Steg 5</a:t>
          </a:r>
        </a:p>
        <a:p>
          <a:pPr algn="l"/>
          <a:r>
            <a:rPr lang="en-GB" sz="1400" baseline="0%"/>
            <a:t>Solver kan også brukes til å finne sammensetningen av de to aktivaklassene som gir ønsket avkastning eller risiko. Oppgi ønsket avkastning i F9 (denne må være mellom laveste og høyeste akvastning). I «Subject to the Constraints» legger du til at D9 skal være lik F9. Klikk solve og du vil se fordelingen som gir denne avkastningen. Det samme kan du gjøre for ønsket risiko, men da ligger forutsetningen i F14-cellen og settes lik ønsket standardavvik.</a:t>
          </a:r>
        </a:p>
        <a:p>
          <a:endParaRPr lang="en-GB" sz="1100" baseline="0%"/>
        </a:p>
        <a:p>
          <a:endParaRPr lang="en-GB" sz="1100" baseline="0%"/>
        </a:p>
        <a:p>
          <a:endParaRPr lang="en-GB" sz="1100" baseline="0%"/>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Users/Kentoss/Downloads/portefolje.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Utility - Template"/>
      <sheetName val="Returns - Template"/>
      <sheetName val="Feasibility Report 1"/>
      <sheetName val="Feasibility Report 2"/>
      <sheetName val="EF - Template"/>
      <sheetName val="OP - Template"/>
      <sheetName val="5AEF - Template"/>
      <sheetName val="Data"/>
    </sheetNames>
    <sheetDataSet>
      <sheetData sheetId="0"/>
      <sheetData sheetId="1"/>
      <sheetData sheetId="2"/>
      <sheetData sheetId="3"/>
      <sheetData sheetId="4">
        <row r="10">
          <cell r="L10"/>
          <cell r="M10"/>
        </row>
        <row r="11">
          <cell r="L11"/>
          <cell r="M11"/>
        </row>
        <row r="12">
          <cell r="L12"/>
          <cell r="M12"/>
        </row>
        <row r="13">
          <cell r="L13"/>
          <cell r="M13"/>
        </row>
        <row r="14">
          <cell r="L14"/>
          <cell r="M14"/>
        </row>
        <row r="15">
          <cell r="L15">
            <v>7.1400000000000005E-2</v>
          </cell>
          <cell r="M15">
            <v>7.9000000000000001E-2</v>
          </cell>
        </row>
        <row r="16">
          <cell r="L16"/>
          <cell r="M16"/>
        </row>
        <row r="17">
          <cell r="L17"/>
          <cell r="M17"/>
        </row>
        <row r="18">
          <cell r="L18"/>
          <cell r="M18"/>
        </row>
        <row r="19">
          <cell r="L19"/>
          <cell r="M19"/>
        </row>
        <row r="20">
          <cell r="L20"/>
          <cell r="M20"/>
        </row>
        <row r="34">
          <cell r="A34" t="str">
            <v>Stock</v>
          </cell>
          <cell r="B34">
            <v>0</v>
          </cell>
          <cell r="C34">
            <v>0</v>
          </cell>
        </row>
        <row r="35">
          <cell r="A35" t="str">
            <v>Tbond</v>
          </cell>
          <cell r="B35">
            <v>0</v>
          </cell>
          <cell r="C35">
            <v>0</v>
          </cell>
        </row>
        <row r="36">
          <cell r="A36" t="str">
            <v>MRP</v>
          </cell>
        </row>
      </sheetData>
      <sheetData sheetId="5"/>
      <sheetData sheetId="6"/>
      <sheetData sheetId="7"/>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purl.oclc.org/ooxml/officeDocument/relationships/drawing" Target="../drawings/drawing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2"/>
  <sheetViews>
    <sheetView tabSelected="1" workbookViewId="0"/>
  </sheetViews>
  <sheetFormatPr baseColWidth="10" defaultColWidth="35.83203125" defaultRowHeight="16" x14ac:dyDescent="0.2"/>
  <cols>
    <col min="1" max="1" width="11.6640625" style="2" customWidth="1"/>
  </cols>
  <sheetData>
    <row r="1" spans="1:7" ht="19" x14ac:dyDescent="0.25">
      <c r="A1" s="5" t="s">
        <v>18</v>
      </c>
      <c r="B1" s="5" t="s">
        <v>30</v>
      </c>
      <c r="C1" s="5" t="s">
        <v>31</v>
      </c>
      <c r="D1" s="5" t="s">
        <v>32</v>
      </c>
      <c r="E1" s="5" t="s">
        <v>33</v>
      </c>
      <c r="F1" s="5" t="s">
        <v>34</v>
      </c>
      <c r="G1" s="5" t="s">
        <v>35</v>
      </c>
    </row>
    <row r="2" spans="1:7" ht="19" x14ac:dyDescent="0.25">
      <c r="A2" s="22" t="d">
        <v>2022-03-28</v>
      </c>
      <c r="B2" s="23">
        <v>419.64</v>
      </c>
      <c r="C2" s="23">
        <v>229.57</v>
      </c>
      <c r="D2" s="23">
        <v>52.2</v>
      </c>
      <c r="E2" s="3">
        <f>(B2-B3)/B3</f>
        <v>4.068246786535365E-2</v>
      </c>
      <c r="F2" s="3">
        <f>(C2-C3)/C3</f>
        <v>4.121783769611289E-2</v>
      </c>
      <c r="G2" s="3">
        <f>(D2-D3)/D3</f>
        <v>-2.6763990283535197E-2</v>
      </c>
    </row>
    <row r="3" spans="1:7" ht="19" x14ac:dyDescent="0.25">
      <c r="A3" s="22" t="d">
        <v>2022-02-28</v>
      </c>
      <c r="B3" s="23">
        <v>403.23538923526303</v>
      </c>
      <c r="C3" s="23">
        <v>220.48220044709001</v>
      </c>
      <c r="D3" s="23">
        <v>53.635500000876</v>
      </c>
      <c r="E3" s="3">
        <f t="shared" ref="E3:E66" si="0">(B3-B4)/B4</f>
        <v>-4.3456638090273801E-2</v>
      </c>
      <c r="F3" s="3">
        <f t="shared" ref="F3:F66" si="1">(C3-C4)/C4</f>
        <v>-2.486662845553541E-2</v>
      </c>
      <c r="G3" s="3">
        <f t="shared" ref="G3:G66" si="2">(D3-D4)/D4</f>
        <v>-1.2567820378590267E-2</v>
      </c>
    </row>
    <row r="4" spans="1:7" ht="19" x14ac:dyDescent="0.25">
      <c r="A4" s="22" t="d">
        <v>2022-01-31</v>
      </c>
      <c r="B4" s="23">
        <v>421.554741052417</v>
      </c>
      <c r="C4" s="23">
        <v>226.10466104536999</v>
      </c>
      <c r="D4" s="23">
        <v>54.318160890239902</v>
      </c>
      <c r="E4" s="3">
        <f t="shared" si="0"/>
        <v>-7.8377021629528296E-2</v>
      </c>
      <c r="F4" s="3">
        <f t="shared" si="1"/>
        <v>-6.0594764744864138E-2</v>
      </c>
      <c r="G4" s="3">
        <f t="shared" si="2"/>
        <v>-1.3778100072518071E-2</v>
      </c>
    </row>
    <row r="5" spans="1:7" ht="19" x14ac:dyDescent="0.25">
      <c r="A5" s="22" t="d">
        <v>2021-12-31</v>
      </c>
      <c r="B5" s="23">
        <v>457.40476414528098</v>
      </c>
      <c r="C5" s="23">
        <v>240.68916433487999</v>
      </c>
      <c r="D5" s="23">
        <v>55.077017549735999</v>
      </c>
      <c r="E5" s="3">
        <f t="shared" si="0"/>
        <v>2.5248665154335718E-2</v>
      </c>
      <c r="F5" s="3">
        <f t="shared" si="1"/>
        <v>3.7931193581890524E-2</v>
      </c>
      <c r="G5" s="3">
        <f t="shared" si="2"/>
        <v>-7.4723284068174637E-3</v>
      </c>
    </row>
    <row r="6" spans="1:7" ht="19" x14ac:dyDescent="0.25">
      <c r="A6" s="22" t="d">
        <v>2021-11-30</v>
      </c>
      <c r="B6" s="23">
        <v>446.140316677638</v>
      </c>
      <c r="C6" s="23">
        <v>231.89317926197401</v>
      </c>
      <c r="D6" s="23">
        <v>55.491669528293997</v>
      </c>
      <c r="E6" s="3">
        <f t="shared" si="0"/>
        <v>3.1163626312880003E-2</v>
      </c>
      <c r="F6" s="3">
        <f t="shared" si="1"/>
        <v>-1.460470220758934E-2</v>
      </c>
      <c r="G6" s="3">
        <f t="shared" si="2"/>
        <v>1.0577245714911141E-2</v>
      </c>
    </row>
    <row r="7" spans="1:7" ht="19" x14ac:dyDescent="0.25">
      <c r="A7" s="22" t="d">
        <v>2021-10-29</v>
      </c>
      <c r="B7" s="23">
        <v>432.65715090523202</v>
      </c>
      <c r="C7" s="23">
        <v>235.33010537140399</v>
      </c>
      <c r="D7" s="23">
        <v>54.910863829154998</v>
      </c>
      <c r="E7" s="3">
        <f t="shared" si="0"/>
        <v>8.1910837548904811E-2</v>
      </c>
      <c r="F7" s="3">
        <f t="shared" si="1"/>
        <v>6.6873817887052961E-2</v>
      </c>
      <c r="G7" s="3">
        <f t="shared" si="2"/>
        <v>-4.4236127844689537E-3</v>
      </c>
    </row>
    <row r="8" spans="1:7" ht="19" x14ac:dyDescent="0.25">
      <c r="A8" s="22" t="d">
        <v>2021-09-30</v>
      </c>
      <c r="B8" s="23">
        <v>399.90093073235801</v>
      </c>
      <c r="C8" s="23">
        <v>220.57913637573</v>
      </c>
      <c r="D8" s="23">
        <v>55.154847517759997</v>
      </c>
      <c r="E8" s="3">
        <f t="shared" si="0"/>
        <v>-5.7443602195935223E-2</v>
      </c>
      <c r="F8" s="3">
        <f t="shared" si="1"/>
        <v>-4.4640679932411838E-2</v>
      </c>
      <c r="G8" s="3">
        <f t="shared" si="2"/>
        <v>-1.0765909637192683E-2</v>
      </c>
    </row>
    <row r="9" spans="1:7" ht="19" x14ac:dyDescent="0.25">
      <c r="A9" s="22" t="d">
        <v>2021-08-31</v>
      </c>
      <c r="B9" s="23">
        <v>424.27268189365998</v>
      </c>
      <c r="C9" s="23">
        <v>230.886046477387</v>
      </c>
      <c r="D9" s="23">
        <v>55.755101906699998</v>
      </c>
      <c r="E9" s="3">
        <f t="shared" si="0"/>
        <v>3.5103466679607558E-2</v>
      </c>
      <c r="F9" s="3">
        <f t="shared" si="1"/>
        <v>2.8585292690458348E-2</v>
      </c>
      <c r="G9" s="3">
        <f t="shared" si="2"/>
        <v>-4.3114248758075449E-3</v>
      </c>
    </row>
    <row r="10" spans="1:7" ht="19" x14ac:dyDescent="0.25">
      <c r="A10" s="22" t="d">
        <v>2021-07-30</v>
      </c>
      <c r="B10" s="23">
        <v>409.88432127914399</v>
      </c>
      <c r="C10" s="23">
        <v>224.46951956065899</v>
      </c>
      <c r="D10" s="23">
        <v>55.996526724980903</v>
      </c>
      <c r="E10" s="3">
        <f t="shared" si="0"/>
        <v>3.3703638688966031E-2</v>
      </c>
      <c r="F10" s="3">
        <f t="shared" si="1"/>
        <v>1.7368279328606052E-2</v>
      </c>
      <c r="G10" s="3">
        <f t="shared" si="2"/>
        <v>1.4923280499123347E-2</v>
      </c>
    </row>
    <row r="11" spans="1:7" ht="19" x14ac:dyDescent="0.25">
      <c r="A11" s="22" t="d">
        <v>2021-06-30</v>
      </c>
      <c r="B11" s="23">
        <v>396.520149429865</v>
      </c>
      <c r="C11" s="23">
        <v>220.63742709650199</v>
      </c>
      <c r="D11" s="23">
        <v>55.173162150190002</v>
      </c>
      <c r="E11" s="3">
        <f t="shared" si="0"/>
        <v>7.2764236681038652E-2</v>
      </c>
      <c r="F11" s="3">
        <f t="shared" si="1"/>
        <v>2.4821212649378793E-2</v>
      </c>
      <c r="G11" s="3">
        <f t="shared" si="2"/>
        <v>3.7054484863559153E-3</v>
      </c>
    </row>
    <row r="12" spans="1:7" ht="19" x14ac:dyDescent="0.25">
      <c r="A12" s="22" t="d">
        <v>2021-05-28</v>
      </c>
      <c r="B12" s="23">
        <v>369.62469093547998</v>
      </c>
      <c r="C12" s="23">
        <v>215.29357938064899</v>
      </c>
      <c r="D12" s="23">
        <v>54.969475590069003</v>
      </c>
      <c r="E12" s="3">
        <f t="shared" si="0"/>
        <v>-1.2362710245662448E-2</v>
      </c>
      <c r="F12" s="3">
        <f t="shared" si="1"/>
        <v>4.5601105481345048E-3</v>
      </c>
      <c r="G12" s="3">
        <f t="shared" si="2"/>
        <v>-2.1077996217033358E-5</v>
      </c>
    </row>
    <row r="13" spans="1:7" ht="19" x14ac:dyDescent="0.25">
      <c r="A13" s="22" t="d">
        <v>2021-04-30</v>
      </c>
      <c r="B13" s="23">
        <v>374.25145321053998</v>
      </c>
      <c r="C13" s="23">
        <v>214.31627348130999</v>
      </c>
      <c r="D13" s="23">
        <v>54.970634260890002</v>
      </c>
      <c r="E13" s="3">
        <f t="shared" si="0"/>
        <v>5.1465870735585388E-2</v>
      </c>
      <c r="F13" s="3">
        <f t="shared" si="1"/>
        <v>5.0365281339203635E-2</v>
      </c>
      <c r="G13" s="3">
        <f t="shared" si="2"/>
        <v>-1.904388160969047E-3</v>
      </c>
    </row>
    <row r="14" spans="1:7" ht="19" x14ac:dyDescent="0.25">
      <c r="A14" s="22" t="d">
        <v>2021-03-31</v>
      </c>
      <c r="B14" s="23">
        <v>355.93304892408997</v>
      </c>
      <c r="C14" s="23">
        <v>204.03975387310899</v>
      </c>
      <c r="D14" s="23">
        <v>55.075519428047997</v>
      </c>
      <c r="E14" s="3">
        <f t="shared" si="0"/>
        <v>-1.207479469281828E-3</v>
      </c>
      <c r="F14" s="3">
        <f t="shared" si="1"/>
        <v>1.8762122102482779E-3</v>
      </c>
      <c r="G14" s="3">
        <f t="shared" si="2"/>
        <v>-4.0104620749782226E-3</v>
      </c>
    </row>
    <row r="15" spans="1:7" ht="19" x14ac:dyDescent="0.25">
      <c r="A15" s="22" t="d">
        <v>2021-03-11</v>
      </c>
      <c r="B15" s="23">
        <v>356.36335035324601</v>
      </c>
      <c r="C15" s="23">
        <v>203.657648905522</v>
      </c>
      <c r="D15" s="23">
        <v>55.297287100814998</v>
      </c>
      <c r="E15" s="3">
        <f t="shared" si="0"/>
        <v>8.6115007012622733E-3</v>
      </c>
      <c r="F15" s="3">
        <f t="shared" si="1"/>
        <v>3.4536185525789721E-2</v>
      </c>
      <c r="G15" s="3">
        <f t="shared" si="2"/>
        <v>3.940488208337963E-3</v>
      </c>
    </row>
    <row r="16" spans="1:7" ht="19" x14ac:dyDescent="0.25">
      <c r="A16" s="22" t="d">
        <v>2021-02-26</v>
      </c>
      <c r="B16" s="23">
        <v>353.3207286507</v>
      </c>
      <c r="C16" s="23">
        <v>196.85889363262399</v>
      </c>
      <c r="D16" s="23">
        <v>55.080244048628998</v>
      </c>
      <c r="E16" s="3">
        <f t="shared" si="0"/>
        <v>1.4802163393111368E-2</v>
      </c>
      <c r="F16" s="3">
        <f t="shared" si="1"/>
        <v>3.1393370792308813E-2</v>
      </c>
      <c r="G16" s="3">
        <f t="shared" si="2"/>
        <v>-1.659929468667086E-2</v>
      </c>
    </row>
    <row r="17" spans="1:7" ht="19" x14ac:dyDescent="0.25">
      <c r="A17" s="22" t="d">
        <v>2021-01-29</v>
      </c>
      <c r="B17" s="23">
        <v>348.16710231413998</v>
      </c>
      <c r="C17" s="23">
        <v>190.866937104122</v>
      </c>
      <c r="D17" s="23">
        <v>56.009970046827902</v>
      </c>
      <c r="E17" s="3">
        <f t="shared" si="0"/>
        <v>-7.0380734333927554E-3</v>
      </c>
      <c r="F17" s="3">
        <f t="shared" si="1"/>
        <v>-3.3394985614415059E-3</v>
      </c>
      <c r="G17" s="3">
        <f t="shared" si="2"/>
        <v>-6.3193851409051602E-3</v>
      </c>
    </row>
    <row r="18" spans="1:7" ht="19" x14ac:dyDescent="0.25">
      <c r="A18" s="22" t="d">
        <v>2020-12-31</v>
      </c>
      <c r="B18" s="23">
        <v>350.634896463762</v>
      </c>
      <c r="C18" s="23">
        <v>191.50647269419099</v>
      </c>
      <c r="D18" s="23">
        <v>56.366169581329899</v>
      </c>
      <c r="E18" s="3">
        <f t="shared" si="0"/>
        <v>5.7148545676864455E-2</v>
      </c>
      <c r="F18" s="3">
        <f t="shared" si="1"/>
        <v>4.6762177585720217E-2</v>
      </c>
      <c r="G18" s="3">
        <f t="shared" si="2"/>
        <v>3.6046673606199395E-3</v>
      </c>
    </row>
    <row r="19" spans="1:7" ht="19" x14ac:dyDescent="0.25">
      <c r="A19" s="22" t="d">
        <v>2020-11-30</v>
      </c>
      <c r="B19" s="23">
        <v>331.679874032518</v>
      </c>
      <c r="C19" s="23">
        <v>182.95127278660999</v>
      </c>
      <c r="D19" s="23">
        <v>56.163718059988</v>
      </c>
      <c r="E19" s="3">
        <f t="shared" si="0"/>
        <v>0.12530621832947064</v>
      </c>
      <c r="F19" s="3">
        <f t="shared" si="1"/>
        <v>0.11803101982154612</v>
      </c>
      <c r="G19" s="3">
        <f t="shared" si="2"/>
        <v>3.8941210862334609E-3</v>
      </c>
    </row>
    <row r="20" spans="1:7" ht="19" x14ac:dyDescent="0.25">
      <c r="A20" s="22" t="d">
        <v>2020-10-30</v>
      </c>
      <c r="B20" s="23">
        <v>294.74632649315703</v>
      </c>
      <c r="C20" s="23">
        <v>163.637027544917</v>
      </c>
      <c r="D20" s="23">
        <v>55.945858114217998</v>
      </c>
      <c r="E20" s="3">
        <f t="shared" si="0"/>
        <v>-4.3217209825011954E-2</v>
      </c>
      <c r="F20" s="3">
        <f t="shared" si="1"/>
        <v>-1.9493864130115574E-2</v>
      </c>
      <c r="G20" s="3">
        <f t="shared" si="2"/>
        <v>3.4589577712254233E-3</v>
      </c>
    </row>
    <row r="21" spans="1:7" ht="19" x14ac:dyDescent="0.25">
      <c r="A21" s="22" t="d">
        <v>2020-09-30</v>
      </c>
      <c r="B21" s="23">
        <v>308.059812028235</v>
      </c>
      <c r="C21" s="23">
        <v>166.89036565767299</v>
      </c>
      <c r="D21" s="23">
        <v>55.7530108042275</v>
      </c>
      <c r="E21" s="3">
        <f t="shared" si="0"/>
        <v>-4.8667245435696858E-2</v>
      </c>
      <c r="F21" s="3">
        <f t="shared" si="1"/>
        <v>-3.5375165902576548E-2</v>
      </c>
      <c r="G21" s="3">
        <f t="shared" si="2"/>
        <v>8.522653410050339E-3</v>
      </c>
    </row>
    <row r="22" spans="1:7" ht="19" x14ac:dyDescent="0.25">
      <c r="A22" s="22" t="d">
        <v>2020-08-31</v>
      </c>
      <c r="B22" s="23">
        <v>323.81920053758898</v>
      </c>
      <c r="C22" s="23">
        <v>173.01064596147199</v>
      </c>
      <c r="D22" s="23">
        <v>55.281862649007998</v>
      </c>
      <c r="E22" s="3">
        <f t="shared" si="0"/>
        <v>0.11135570833474098</v>
      </c>
      <c r="F22" s="3">
        <f t="shared" si="1"/>
        <v>7.1048815853069172E-2</v>
      </c>
      <c r="G22" s="3">
        <f t="shared" si="2"/>
        <v>-7.6053796346477196E-3</v>
      </c>
    </row>
    <row r="23" spans="1:7" ht="19" x14ac:dyDescent="0.25">
      <c r="A23" s="22" t="d">
        <v>2020-07-31</v>
      </c>
      <c r="B23" s="23">
        <v>291.373138329222</v>
      </c>
      <c r="C23" s="23">
        <v>161.53385672124799</v>
      </c>
      <c r="D23" s="23">
        <v>55.705524309125998</v>
      </c>
      <c r="E23" s="3">
        <f t="shared" si="0"/>
        <v>5.9416597897456166E-2</v>
      </c>
      <c r="F23" s="3">
        <f t="shared" si="1"/>
        <v>5.7433079920781949E-2</v>
      </c>
      <c r="G23" s="3">
        <f t="shared" si="2"/>
        <v>9.4863633911971921E-3</v>
      </c>
    </row>
    <row r="24" spans="1:7" ht="19" x14ac:dyDescent="0.25">
      <c r="A24" s="22" t="d">
        <v>2020-06-30</v>
      </c>
      <c r="B24" s="23">
        <v>275.03169093960599</v>
      </c>
      <c r="C24" s="23">
        <v>152.76035882417199</v>
      </c>
      <c r="D24" s="23">
        <v>55.182047355243903</v>
      </c>
      <c r="E24" s="3">
        <f t="shared" si="0"/>
        <v>7.0380731291703497E-2</v>
      </c>
      <c r="F24" s="3">
        <f t="shared" si="1"/>
        <v>2.2981039843183722E-2</v>
      </c>
      <c r="G24" s="3">
        <f t="shared" si="2"/>
        <v>5.355043813932682E-3</v>
      </c>
    </row>
    <row r="25" spans="1:7" ht="19" x14ac:dyDescent="0.25">
      <c r="A25" s="22" t="d">
        <v>2020-05-29</v>
      </c>
      <c r="B25" s="23">
        <v>256.94753548833597</v>
      </c>
      <c r="C25" s="23">
        <v>149.32863159183199</v>
      </c>
      <c r="D25" s="23">
        <v>54.888119072744999</v>
      </c>
      <c r="E25" s="3">
        <f t="shared" si="0"/>
        <v>7.8636363636363518E-2</v>
      </c>
      <c r="F25" s="3">
        <f t="shared" si="1"/>
        <v>5.3963247394404806E-2</v>
      </c>
      <c r="G25" s="3">
        <f t="shared" si="2"/>
        <v>4.1321953009583147E-3</v>
      </c>
    </row>
    <row r="26" spans="1:7" ht="19" x14ac:dyDescent="0.25">
      <c r="A26" s="22" t="d">
        <v>2020-04-30</v>
      </c>
      <c r="B26" s="23">
        <v>238.2151614304</v>
      </c>
      <c r="C26" s="23">
        <v>141.682959022528</v>
      </c>
      <c r="D26" s="23">
        <v>54.662244004927999</v>
      </c>
      <c r="E26" s="3">
        <f t="shared" si="0"/>
        <v>0.14204813591316662</v>
      </c>
      <c r="F26" s="3">
        <f t="shared" si="1"/>
        <v>0.13133193701031726</v>
      </c>
      <c r="G26" s="3">
        <f t="shared" si="2"/>
        <v>1.9044823374063078E-2</v>
      </c>
    </row>
    <row r="27" spans="1:7" ht="19" x14ac:dyDescent="0.25">
      <c r="A27" s="22" t="d">
        <v>2020-03-31</v>
      </c>
      <c r="B27" s="23">
        <v>208.58592027728</v>
      </c>
      <c r="C27" s="23">
        <v>125.235533787672</v>
      </c>
      <c r="D27" s="23">
        <v>53.64066697669</v>
      </c>
      <c r="E27" s="3">
        <f t="shared" si="0"/>
        <v>-9.729743291205678E-2</v>
      </c>
      <c r="F27" s="3">
        <f t="shared" si="1"/>
        <v>-0.13885982563639668</v>
      </c>
      <c r="G27" s="3">
        <f t="shared" si="2"/>
        <v>-2.9096054974843421E-2</v>
      </c>
    </row>
    <row r="28" spans="1:7" ht="19" x14ac:dyDescent="0.25">
      <c r="A28" s="22" t="d">
        <v>2020-02-28</v>
      </c>
      <c r="B28" s="23">
        <v>231.06826975153501</v>
      </c>
      <c r="C28" s="23">
        <v>145.42990504446399</v>
      </c>
      <c r="D28" s="23">
        <v>55.248170791292999</v>
      </c>
      <c r="E28" s="3">
        <f t="shared" si="0"/>
        <v>-7.2901093713116621E-2</v>
      </c>
      <c r="F28" s="3">
        <f t="shared" si="1"/>
        <v>-7.9990215264187869E-2</v>
      </c>
      <c r="G28" s="3">
        <f t="shared" si="2"/>
        <v>6.6834475950801634E-3</v>
      </c>
    </row>
    <row r="29" spans="1:7" ht="19" x14ac:dyDescent="0.25">
      <c r="A29" s="22" t="d">
        <v>2020-01-31</v>
      </c>
      <c r="B29" s="23">
        <v>249.237991960302</v>
      </c>
      <c r="C29" s="23">
        <v>158.07430253171199</v>
      </c>
      <c r="D29" s="23">
        <v>54.88137400419</v>
      </c>
      <c r="E29" s="3">
        <f t="shared" si="0"/>
        <v>3.8104962221768457E-2</v>
      </c>
      <c r="F29" s="3">
        <f t="shared" si="1"/>
        <v>-6.1117222833396761E-4</v>
      </c>
      <c r="G29" s="3">
        <f t="shared" si="2"/>
        <v>1.8911276069282435E-2</v>
      </c>
    </row>
    <row r="30" spans="1:7" ht="19" x14ac:dyDescent="0.25">
      <c r="A30" s="22" t="d">
        <v>2019-12-31</v>
      </c>
      <c r="B30" s="23">
        <v>240.08939464741499</v>
      </c>
      <c r="C30" s="23">
        <v>158.170972237272</v>
      </c>
      <c r="D30" s="23">
        <v>53.862760471068</v>
      </c>
      <c r="E30" s="3">
        <f t="shared" si="0"/>
        <v>3.9674568531583056E-2</v>
      </c>
      <c r="F30" s="3">
        <f t="shared" si="1"/>
        <v>2.8038169027566184E-2</v>
      </c>
      <c r="G30" s="3">
        <f t="shared" si="2"/>
        <v>-3.0822478757305204E-3</v>
      </c>
    </row>
    <row r="31" spans="1:7" ht="19" x14ac:dyDescent="0.25">
      <c r="A31" s="22" t="d">
        <v>2019-11-29</v>
      </c>
      <c r="B31" s="23">
        <v>230.927447794085</v>
      </c>
      <c r="C31" s="23">
        <v>153.857100837888</v>
      </c>
      <c r="D31" s="23">
        <v>54.029292141999903</v>
      </c>
      <c r="E31" s="3">
        <f t="shared" si="0"/>
        <v>5.5938114827401207E-2</v>
      </c>
      <c r="F31" s="3">
        <f t="shared" si="1"/>
        <v>3.7877805162796672E-2</v>
      </c>
      <c r="G31" s="3">
        <f t="shared" si="2"/>
        <v>-4.7639907927432201E-3</v>
      </c>
    </row>
    <row r="32" spans="1:7" ht="19" x14ac:dyDescent="0.25">
      <c r="A32" s="22" t="d">
        <v>2019-10-31</v>
      </c>
      <c r="B32" s="23">
        <v>218.69411147435599</v>
      </c>
      <c r="C32" s="23">
        <v>148.24201854259201</v>
      </c>
      <c r="D32" s="23">
        <v>54.287919289652997</v>
      </c>
      <c r="E32" s="3">
        <f t="shared" si="0"/>
        <v>3.7531895151936862E-2</v>
      </c>
      <c r="F32" s="3">
        <f t="shared" si="1"/>
        <v>2.1059602649006696E-2</v>
      </c>
      <c r="G32" s="3">
        <f t="shared" si="2"/>
        <v>-4.9014854143319209E-3</v>
      </c>
    </row>
    <row r="33" spans="1:7" ht="19" x14ac:dyDescent="0.25">
      <c r="A33" s="22" t="d">
        <v>2019-09-30</v>
      </c>
      <c r="B33" s="23">
        <v>210.783025077345</v>
      </c>
      <c r="C33" s="23">
        <v>145.1844908544</v>
      </c>
      <c r="D33" s="23">
        <v>54.555321401778002</v>
      </c>
      <c r="E33" s="3">
        <f t="shared" si="0"/>
        <v>1.3214376541239926E-2</v>
      </c>
      <c r="F33" s="3">
        <f t="shared" si="1"/>
        <v>1.7793141256497239E-2</v>
      </c>
      <c r="G33" s="3">
        <f t="shared" si="2"/>
        <v>-4.174241586689444E-3</v>
      </c>
    </row>
    <row r="34" spans="1:7" ht="19" x14ac:dyDescent="0.25">
      <c r="A34" s="22" t="d">
        <v>2019-08-30</v>
      </c>
      <c r="B34" s="23">
        <v>208.033985657492</v>
      </c>
      <c r="C34" s="23">
        <v>142.64636395089599</v>
      </c>
      <c r="D34" s="23">
        <v>54.784003065660002</v>
      </c>
      <c r="E34" s="3">
        <f t="shared" si="0"/>
        <v>-2.1937256697961999E-2</v>
      </c>
      <c r="F34" s="3">
        <f t="shared" si="1"/>
        <v>-2.082648971815268E-2</v>
      </c>
      <c r="G34" s="3">
        <f t="shared" si="2"/>
        <v>2.1137705967357472E-2</v>
      </c>
    </row>
    <row r="35" spans="1:7" ht="19" x14ac:dyDescent="0.25">
      <c r="A35" s="22" t="d">
        <v>2019-07-31</v>
      </c>
      <c r="B35" s="23">
        <v>212.700041057845</v>
      </c>
      <c r="C35" s="23">
        <v>145.68037477835401</v>
      </c>
      <c r="D35" s="23">
        <v>53.649965862107997</v>
      </c>
      <c r="E35" s="3">
        <f t="shared" si="0"/>
        <v>3.5373891602262196E-2</v>
      </c>
      <c r="F35" s="3">
        <f t="shared" si="1"/>
        <v>1.4124858418282409E-2</v>
      </c>
      <c r="G35" s="3">
        <f t="shared" si="2"/>
        <v>1.2481330389894317E-2</v>
      </c>
    </row>
    <row r="36" spans="1:7" ht="19" x14ac:dyDescent="0.25">
      <c r="A36" s="22" t="d">
        <v>2019-06-28</v>
      </c>
      <c r="B36" s="23">
        <v>205.43307377462199</v>
      </c>
      <c r="C36" s="23">
        <v>143.651320218666</v>
      </c>
      <c r="D36" s="23">
        <v>52.988597667720001</v>
      </c>
      <c r="E36" s="3">
        <f t="shared" si="0"/>
        <v>8.7744022208679412E-2</v>
      </c>
      <c r="F36" s="3">
        <f t="shared" si="1"/>
        <v>7.0782485230123107E-2</v>
      </c>
      <c r="G36" s="3">
        <f t="shared" si="2"/>
        <v>1.567471468753532E-2</v>
      </c>
    </row>
    <row r="37" spans="1:7" ht="19" x14ac:dyDescent="0.25">
      <c r="A37" s="22" t="d">
        <v>2019-05-31</v>
      </c>
      <c r="B37" s="23">
        <v>188.86159756363199</v>
      </c>
      <c r="C37" s="23">
        <v>134.15546313105199</v>
      </c>
      <c r="D37" s="23">
        <v>52.170834718496998</v>
      </c>
      <c r="E37" s="3">
        <f t="shared" si="0"/>
        <v>-8.8796213860643861E-2</v>
      </c>
      <c r="F37" s="3">
        <f t="shared" si="1"/>
        <v>-6.449896934635975E-2</v>
      </c>
      <c r="G37" s="3">
        <f t="shared" si="2"/>
        <v>1.2754937239120542E-2</v>
      </c>
    </row>
    <row r="38" spans="1:7" ht="19" x14ac:dyDescent="0.25">
      <c r="A38" s="22" t="d">
        <v>2019-04-30</v>
      </c>
      <c r="B38" s="23">
        <v>207.266036902472</v>
      </c>
      <c r="C38" s="23">
        <v>143.40493354381101</v>
      </c>
      <c r="D38" s="23">
        <v>51.513779691581</v>
      </c>
      <c r="E38" s="3">
        <f t="shared" si="0"/>
        <v>6.3699347056771147E-2</v>
      </c>
      <c r="F38" s="3">
        <f t="shared" si="1"/>
        <v>3.9250915624345024E-2</v>
      </c>
      <c r="G38" s="3">
        <f t="shared" si="2"/>
        <v>1.6691495015685549E-3</v>
      </c>
    </row>
    <row r="39" spans="1:7" ht="19" x14ac:dyDescent="0.25">
      <c r="A39" s="22" t="d">
        <v>2019-03-29</v>
      </c>
      <c r="B39" s="23">
        <v>194.853966467096</v>
      </c>
      <c r="C39" s="23">
        <v>137.988748807268</v>
      </c>
      <c r="D39" s="23">
        <v>51.427938773210997</v>
      </c>
      <c r="E39" s="3">
        <f t="shared" si="0"/>
        <v>4.0711215617255915E-2</v>
      </c>
      <c r="F39" s="3">
        <f t="shared" si="1"/>
        <v>1.4166955988113456E-2</v>
      </c>
      <c r="G39" s="3">
        <f t="shared" si="2"/>
        <v>1.7630164331214008E-2</v>
      </c>
    </row>
    <row r="40" spans="1:7" ht="19" x14ac:dyDescent="0.25">
      <c r="A40" s="22" t="d">
        <v>2019-02-28</v>
      </c>
      <c r="B40" s="23">
        <v>187.23154275946399</v>
      </c>
      <c r="C40" s="23">
        <v>136.06117611357601</v>
      </c>
      <c r="D40" s="23">
        <v>50.536963796675003</v>
      </c>
      <c r="E40" s="3">
        <f t="shared" si="0"/>
        <v>7.3268206039082531E-2</v>
      </c>
      <c r="F40" s="3">
        <f t="shared" si="1"/>
        <v>3.558795928679722E-2</v>
      </c>
      <c r="G40" s="3">
        <f t="shared" si="2"/>
        <v>2.0808936271623909E-3</v>
      </c>
    </row>
    <row r="41" spans="1:7" ht="19" x14ac:dyDescent="0.25">
      <c r="A41" s="22" t="d">
        <v>2019-01-31</v>
      </c>
      <c r="B41" s="23">
        <v>174.44991075478299</v>
      </c>
      <c r="C41" s="23">
        <v>131.38543654686799</v>
      </c>
      <c r="D41" s="23">
        <v>50.432020127386998</v>
      </c>
      <c r="E41" s="3">
        <f t="shared" si="0"/>
        <v>7.9901696337582831E-2</v>
      </c>
      <c r="F41" s="3">
        <f t="shared" si="1"/>
        <v>8.5403118389093369E-2</v>
      </c>
      <c r="G41" s="3">
        <f t="shared" si="2"/>
        <v>9.953917050691213E-3</v>
      </c>
    </row>
    <row r="42" spans="1:7" ht="19" x14ac:dyDescent="0.25">
      <c r="A42" s="22" t="d">
        <v>2018-12-31</v>
      </c>
      <c r="B42" s="23">
        <v>161.54239904096701</v>
      </c>
      <c r="C42" s="23">
        <v>121.04759450282801</v>
      </c>
      <c r="D42" s="23">
        <v>49.934971562525</v>
      </c>
      <c r="E42" s="3">
        <f t="shared" si="0"/>
        <v>-8.3408174227415158E-2</v>
      </c>
      <c r="F42" s="3">
        <f t="shared" si="1"/>
        <v>-9.1761986542462717E-2</v>
      </c>
      <c r="G42" s="3">
        <f t="shared" si="2"/>
        <v>1.1719472488005769E-2</v>
      </c>
    </row>
    <row r="43" spans="1:7" ht="19" x14ac:dyDescent="0.25">
      <c r="A43" s="22" t="d">
        <v>2018-11-30</v>
      </c>
      <c r="B43" s="23">
        <v>176.24246092834699</v>
      </c>
      <c r="C43" s="23">
        <v>133.27739283011999</v>
      </c>
      <c r="D43" s="23">
        <v>49.356538962056</v>
      </c>
      <c r="E43" s="3">
        <f t="shared" si="0"/>
        <v>-1.4671773019046578E-2</v>
      </c>
      <c r="F43" s="3">
        <f t="shared" si="1"/>
        <v>2.0135681293302544E-2</v>
      </c>
      <c r="G43" s="3">
        <f t="shared" si="2"/>
        <v>5.2169954243547582E-3</v>
      </c>
    </row>
    <row r="44" spans="1:7" ht="19" x14ac:dyDescent="0.25">
      <c r="A44" s="22" t="d">
        <v>2018-10-31</v>
      </c>
      <c r="B44" s="23">
        <v>178.86675333391599</v>
      </c>
      <c r="C44" s="23">
        <v>130.64673187507199</v>
      </c>
      <c r="D44" s="23">
        <v>49.100382491265002</v>
      </c>
      <c r="E44" s="3">
        <f t="shared" si="0"/>
        <v>-8.4765007898894185E-2</v>
      </c>
      <c r="F44" s="3">
        <f t="shared" si="1"/>
        <v>-7.4106247911794307E-2</v>
      </c>
      <c r="G44" s="3">
        <f t="shared" si="2"/>
        <v>7.3958935206118817E-4</v>
      </c>
    </row>
    <row r="45" spans="1:7" ht="19" x14ac:dyDescent="0.25">
      <c r="A45" s="22" t="d">
        <v>2018-09-28</v>
      </c>
      <c r="B45" s="23">
        <v>195.432599144064</v>
      </c>
      <c r="C45" s="23">
        <v>141.10337344908001</v>
      </c>
      <c r="D45" s="23">
        <v>49.064095208879998</v>
      </c>
      <c r="E45" s="3">
        <f t="shared" si="0"/>
        <v>2.0438006981430071E-3</v>
      </c>
      <c r="F45" s="3">
        <f t="shared" si="1"/>
        <v>1.9624609816274994E-3</v>
      </c>
      <c r="G45" s="3">
        <f t="shared" si="2"/>
        <v>-2.3633051810459374E-3</v>
      </c>
    </row>
    <row r="46" spans="1:7" ht="19" x14ac:dyDescent="0.25">
      <c r="A46" s="22" t="d">
        <v>2018-08-31</v>
      </c>
      <c r="B46" s="23">
        <v>195.03398854212</v>
      </c>
      <c r="C46" s="23">
        <v>140.82700594475401</v>
      </c>
      <c r="D46" s="23">
        <v>49.180323321791903</v>
      </c>
      <c r="E46" s="3">
        <f t="shared" si="0"/>
        <v>8.9385474860335282E-2</v>
      </c>
      <c r="F46" s="3">
        <f t="shared" si="1"/>
        <v>3.4323523330346793E-2</v>
      </c>
      <c r="G46" s="3">
        <f t="shared" si="2"/>
        <v>5.4671687133289878E-4</v>
      </c>
    </row>
    <row r="47" spans="1:7" ht="19" x14ac:dyDescent="0.25">
      <c r="A47" s="22" t="d">
        <v>2018-07-31</v>
      </c>
      <c r="B47" s="23">
        <v>179.03119973866399</v>
      </c>
      <c r="C47" s="23">
        <v>136.15373020939799</v>
      </c>
      <c r="D47" s="23">
        <v>49.153450301227998</v>
      </c>
      <c r="E47" s="3">
        <f t="shared" si="0"/>
        <v>2.6240352811466361E-2</v>
      </c>
      <c r="F47" s="3">
        <f t="shared" si="1"/>
        <v>3.31837926369008E-2</v>
      </c>
      <c r="G47" s="3">
        <f t="shared" si="2"/>
        <v>1.4306152340319463E-3</v>
      </c>
    </row>
    <row r="48" spans="1:7" ht="19" x14ac:dyDescent="0.25">
      <c r="A48" s="22" t="d">
        <v>2018-06-29</v>
      </c>
      <c r="B48" s="23">
        <v>174.45347890305999</v>
      </c>
      <c r="C48" s="23">
        <v>131.78074528434601</v>
      </c>
      <c r="D48" s="23">
        <v>49.083231083104998</v>
      </c>
      <c r="E48" s="3">
        <f t="shared" si="0"/>
        <v>-6.0998177371392286E-3</v>
      </c>
      <c r="F48" s="3">
        <f t="shared" si="1"/>
        <v>7.0386611716655315E-3</v>
      </c>
      <c r="G48" s="3">
        <f t="shared" si="2"/>
        <v>6.0147583081494828E-3</v>
      </c>
    </row>
    <row r="49" spans="1:7" ht="19" x14ac:dyDescent="0.25">
      <c r="A49" s="22" t="d">
        <v>2018-05-31</v>
      </c>
      <c r="B49" s="23">
        <v>175.524144191093</v>
      </c>
      <c r="C49" s="23">
        <v>130.85966841731999</v>
      </c>
      <c r="D49" s="23">
        <v>48.789772394243997</v>
      </c>
      <c r="E49" s="3">
        <f t="shared" si="0"/>
        <v>7.0484323818437125E-2</v>
      </c>
      <c r="F49" s="3">
        <f t="shared" si="1"/>
        <v>2.7213379300227391E-2</v>
      </c>
      <c r="G49" s="3">
        <f t="shared" si="2"/>
        <v>-2.3351553441257073E-3</v>
      </c>
    </row>
    <row r="50" spans="1:7" ht="19" x14ac:dyDescent="0.25">
      <c r="A50" s="22" t="d">
        <v>2018-04-30</v>
      </c>
      <c r="B50" s="23">
        <v>163.96703836352799</v>
      </c>
      <c r="C50" s="23">
        <v>127.39287771588999</v>
      </c>
      <c r="D50" s="23">
        <v>48.903970762919997</v>
      </c>
      <c r="E50" s="3">
        <f t="shared" si="0"/>
        <v>-2.3391812865509838E-4</v>
      </c>
      <c r="F50" s="3">
        <f t="shared" si="1"/>
        <v>4.4945475980037826E-3</v>
      </c>
      <c r="G50" s="3">
        <f t="shared" si="2"/>
        <v>-1.4247072142723205E-3</v>
      </c>
    </row>
    <row r="51" spans="1:7" ht="19" x14ac:dyDescent="0.25">
      <c r="A51" s="22" t="d">
        <v>2018-03-29</v>
      </c>
      <c r="B51" s="23">
        <v>164.00540220030001</v>
      </c>
      <c r="C51" s="23">
        <v>126.822866306759</v>
      </c>
      <c r="D51" s="23">
        <v>48.973744009320001</v>
      </c>
      <c r="E51" s="3">
        <f t="shared" si="0"/>
        <v>-3.3754615232751597E-2</v>
      </c>
      <c r="F51" s="3">
        <f t="shared" si="1"/>
        <v>-1.9630946843161922E-2</v>
      </c>
      <c r="G51" s="3">
        <f t="shared" si="2"/>
        <v>1.1516091288220219E-2</v>
      </c>
    </row>
    <row r="52" spans="1:7" ht="19" x14ac:dyDescent="0.25">
      <c r="A52" s="22" t="d">
        <v>2018-02-28</v>
      </c>
      <c r="B52" s="23">
        <v>169.734732797514</v>
      </c>
      <c r="C52" s="23">
        <v>129.36237215809999</v>
      </c>
      <c r="D52" s="23">
        <v>48.416178873584997</v>
      </c>
      <c r="E52" s="3">
        <f t="shared" si="0"/>
        <v>9.5953039453639314E-4</v>
      </c>
      <c r="F52" s="3">
        <f t="shared" si="1"/>
        <v>-3.7596067299037743E-2</v>
      </c>
      <c r="G52" s="3">
        <f t="shared" si="2"/>
        <v>2.5679812123004814E-3</v>
      </c>
    </row>
    <row r="53" spans="1:7" ht="19" x14ac:dyDescent="0.25">
      <c r="A53" s="22" t="d">
        <v>2018-01-31</v>
      </c>
      <c r="B53" s="23">
        <v>169.57202328710699</v>
      </c>
      <c r="C53" s="23">
        <v>134.41588065319701</v>
      </c>
      <c r="D53" s="23">
        <v>48.292165499879999</v>
      </c>
      <c r="E53" s="3">
        <f t="shared" si="0"/>
        <v>7.551751350695067E-2</v>
      </c>
      <c r="F53" s="3">
        <f t="shared" si="1"/>
        <v>5.2313296903460912E-2</v>
      </c>
      <c r="G53" s="3">
        <f t="shared" si="2"/>
        <v>-5.7016737171234561E-3</v>
      </c>
    </row>
    <row r="54" spans="1:7" ht="19" x14ac:dyDescent="0.25">
      <c r="A54" s="22" t="d">
        <v>2017-12-29</v>
      </c>
      <c r="B54" s="23">
        <v>157.665515584383</v>
      </c>
      <c r="C54" s="23">
        <v>127.733709199275</v>
      </c>
      <c r="D54" s="23">
        <v>48.569090607260001</v>
      </c>
      <c r="E54" s="3">
        <f t="shared" si="0"/>
        <v>9.5157008033772573E-4</v>
      </c>
      <c r="F54" s="3">
        <f t="shared" si="1"/>
        <v>1.1610427385057057E-2</v>
      </c>
      <c r="G54" s="3">
        <f t="shared" si="2"/>
        <v>2.7298865727361952E-3</v>
      </c>
    </row>
    <row r="55" spans="1:7" ht="19" x14ac:dyDescent="0.25">
      <c r="A55" s="22" t="d">
        <v>2017-11-30</v>
      </c>
      <c r="B55" s="23">
        <v>157.515628425188</v>
      </c>
      <c r="C55" s="23">
        <v>126.267687383826</v>
      </c>
      <c r="D55" s="23">
        <v>48.436863464063997</v>
      </c>
      <c r="E55" s="3">
        <f t="shared" si="0"/>
        <v>1.0904858175580458E-2</v>
      </c>
      <c r="F55" s="3">
        <f t="shared" si="1"/>
        <v>3.0303030303030255E-2</v>
      </c>
      <c r="G55" s="3">
        <f t="shared" si="2"/>
        <v>2.3344032442033755E-3</v>
      </c>
    </row>
    <row r="56" spans="1:7" ht="19" x14ac:dyDescent="0.25">
      <c r="A56" s="22" t="d">
        <v>2017-10-31</v>
      </c>
      <c r="B56" s="23">
        <v>155.816471897724</v>
      </c>
      <c r="C56" s="23">
        <v>122.55393187253701</v>
      </c>
      <c r="D56" s="23">
        <v>48.324055631824002</v>
      </c>
      <c r="E56" s="3">
        <f t="shared" si="0"/>
        <v>7.3952233699585548E-2</v>
      </c>
      <c r="F56" s="3">
        <f t="shared" si="1"/>
        <v>2.1695491043854317E-2</v>
      </c>
      <c r="G56" s="3">
        <f t="shared" si="2"/>
        <v>6.215507604067797E-3</v>
      </c>
    </row>
    <row r="57" spans="1:7" ht="19" x14ac:dyDescent="0.25">
      <c r="A57" s="22" t="d">
        <v>2017-09-29</v>
      </c>
      <c r="B57" s="23">
        <v>145.08696663441199</v>
      </c>
      <c r="C57" s="23">
        <v>119.951524643928</v>
      </c>
      <c r="D57" s="23">
        <v>48.02555244541</v>
      </c>
      <c r="E57" s="3">
        <f t="shared" si="0"/>
        <v>7.918109800465702E-3</v>
      </c>
      <c r="F57" s="3">
        <f t="shared" si="1"/>
        <v>2.4400709462051241E-2</v>
      </c>
      <c r="G57" s="3">
        <f t="shared" si="2"/>
        <v>-4.0320372883589084E-3</v>
      </c>
    </row>
    <row r="58" spans="1:7" ht="19" x14ac:dyDescent="0.25">
      <c r="A58" s="22" t="d">
        <v>2017-08-31</v>
      </c>
      <c r="B58" s="23">
        <v>143.94717708081899</v>
      </c>
      <c r="C58" s="23">
        <v>117.094339681704</v>
      </c>
      <c r="D58" s="23">
        <v>48.219977191489903</v>
      </c>
      <c r="E58" s="3">
        <f t="shared" si="0"/>
        <v>3.1092322378282758E-2</v>
      </c>
      <c r="F58" s="3">
        <f t="shared" si="1"/>
        <v>1.4985408943923027E-3</v>
      </c>
      <c r="G58" s="3">
        <f t="shared" si="2"/>
        <v>9.3464821142747994E-3</v>
      </c>
    </row>
    <row r="59" spans="1:7" ht="19" x14ac:dyDescent="0.25">
      <c r="A59" s="22" t="d">
        <v>2017-07-31</v>
      </c>
      <c r="B59" s="23">
        <v>139.60648717545999</v>
      </c>
      <c r="C59" s="23">
        <v>116.919131581692</v>
      </c>
      <c r="D59" s="23">
        <v>47.773463370560002</v>
      </c>
      <c r="E59" s="3">
        <f t="shared" si="0"/>
        <v>4.1323487645555192E-2</v>
      </c>
      <c r="F59" s="3">
        <f t="shared" si="1"/>
        <v>1.8802732020891909E-2</v>
      </c>
      <c r="G59" s="3">
        <f t="shared" si="2"/>
        <v>1.6387104102350426E-3</v>
      </c>
    </row>
    <row r="60" spans="1:7" ht="19" x14ac:dyDescent="0.25">
      <c r="A60" s="22" t="d">
        <v>2017-06-30</v>
      </c>
      <c r="B60" s="23">
        <v>134.06639611204</v>
      </c>
      <c r="C60" s="23">
        <v>114.76130550786</v>
      </c>
      <c r="D60" s="23">
        <v>47.695304578428001</v>
      </c>
      <c r="E60" s="3">
        <f t="shared" si="0"/>
        <v>-2.5369392925862971E-2</v>
      </c>
      <c r="F60" s="3">
        <f t="shared" si="1"/>
        <v>9.4729645085445072E-3</v>
      </c>
      <c r="G60" s="3">
        <f t="shared" si="2"/>
        <v>-5.3610963613470175E-3</v>
      </c>
    </row>
    <row r="61" spans="1:7" ht="19" x14ac:dyDescent="0.25">
      <c r="A61" s="22" t="d">
        <v>2017-05-31</v>
      </c>
      <c r="B61" s="23">
        <v>137.55611114503199</v>
      </c>
      <c r="C61" s="23">
        <v>113.68437743523999</v>
      </c>
      <c r="D61" s="23">
        <v>47.952381918649998</v>
      </c>
      <c r="E61" s="3">
        <f t="shared" si="0"/>
        <v>4.4092219020172928E-2</v>
      </c>
      <c r="F61" s="3">
        <f t="shared" si="1"/>
        <v>1.0113367588288029E-2</v>
      </c>
      <c r="G61" s="3">
        <f t="shared" si="2"/>
        <v>7.2922804850040039E-3</v>
      </c>
    </row>
    <row r="62" spans="1:7" ht="19" x14ac:dyDescent="0.25">
      <c r="A62" s="22" t="d">
        <v>2017-04-28</v>
      </c>
      <c r="B62" s="23">
        <v>131.74708961447999</v>
      </c>
      <c r="C62" s="23">
        <v>112.546156781064</v>
      </c>
      <c r="D62" s="23">
        <v>47.605231220039997</v>
      </c>
      <c r="E62" s="3">
        <f t="shared" si="0"/>
        <v>2.3372410233724002E-2</v>
      </c>
      <c r="F62" s="3">
        <f t="shared" si="1"/>
        <v>1.0633036597437296E-2</v>
      </c>
      <c r="G62" s="3">
        <f t="shared" si="2"/>
        <v>4.9182752404233684E-3</v>
      </c>
    </row>
    <row r="63" spans="1:7" ht="19" x14ac:dyDescent="0.25">
      <c r="A63" s="22" t="d">
        <v>2017-03-31</v>
      </c>
      <c r="B63" s="23">
        <v>128.738168331498</v>
      </c>
      <c r="C63" s="23">
        <v>111.36204013276701</v>
      </c>
      <c r="D63" s="23">
        <v>47.372241497598999</v>
      </c>
      <c r="E63" s="3">
        <f t="shared" si="0"/>
        <v>2.2534961163352785E-2</v>
      </c>
      <c r="F63" s="3">
        <f t="shared" si="1"/>
        <v>5.5243854680367855E-4</v>
      </c>
      <c r="G63" s="3">
        <f t="shared" si="2"/>
        <v>-2.5856965952100622E-4</v>
      </c>
    </row>
    <row r="64" spans="1:7" ht="19" x14ac:dyDescent="0.25">
      <c r="A64" s="22" t="d">
        <v>2017-02-28</v>
      </c>
      <c r="B64" s="23">
        <v>125.90099431420001</v>
      </c>
      <c r="C64" s="23">
        <v>111.300553416779</v>
      </c>
      <c r="D64" s="23">
        <v>47.384493689998997</v>
      </c>
      <c r="E64" s="3">
        <f t="shared" si="0"/>
        <v>4.9392456998579796E-2</v>
      </c>
      <c r="F64" s="3">
        <f t="shared" si="1"/>
        <v>3.6948748510121796E-2</v>
      </c>
      <c r="G64" s="3">
        <f t="shared" si="2"/>
        <v>8.8429674598930752E-3</v>
      </c>
    </row>
    <row r="65" spans="1:7" ht="19" x14ac:dyDescent="0.25">
      <c r="A65" s="22" t="d">
        <v>2017-01-31</v>
      </c>
      <c r="B65" s="23">
        <v>119.975127965276</v>
      </c>
      <c r="C65" s="23">
        <v>107.334671628366</v>
      </c>
      <c r="D65" s="23">
        <v>46.969147051008001</v>
      </c>
      <c r="E65" s="3">
        <f t="shared" si="0"/>
        <v>4.3127572016460967E-2</v>
      </c>
      <c r="F65" s="3">
        <f t="shared" si="1"/>
        <v>1.8557058619503235E-2</v>
      </c>
      <c r="G65" s="3">
        <f t="shared" si="2"/>
        <v>-9.7623871799595117E-3</v>
      </c>
    </row>
    <row r="66" spans="1:7" ht="19" x14ac:dyDescent="0.25">
      <c r="A66" s="22" t="d">
        <v>2016-12-30</v>
      </c>
      <c r="B66" s="23">
        <v>115.0148181141</v>
      </c>
      <c r="C66" s="23">
        <v>105.379144663571</v>
      </c>
      <c r="D66" s="23">
        <v>47.432198537932003</v>
      </c>
      <c r="E66" s="3">
        <f t="shared" si="0"/>
        <v>1.3098279808132924E-2</v>
      </c>
      <c r="F66" s="3">
        <f t="shared" si="1"/>
        <v>1.9866599985779856E-2</v>
      </c>
      <c r="G66" s="3">
        <f t="shared" si="2"/>
        <v>4.2495745828801581E-3</v>
      </c>
    </row>
    <row r="67" spans="1:7" ht="19" x14ac:dyDescent="0.25">
      <c r="A67" s="22" t="d">
        <v>2016-11-30</v>
      </c>
      <c r="B67" s="23">
        <v>113.527799233735</v>
      </c>
      <c r="C67" s="23">
        <v>103.326400398876</v>
      </c>
      <c r="D67" s="23">
        <v>47.231484820527001</v>
      </c>
      <c r="E67" s="3">
        <f t="shared" ref="E67:E130" si="3">(B67-B68)/B68</f>
        <v>5.2622786501837016E-3</v>
      </c>
      <c r="F67" s="3">
        <f t="shared" ref="F67:F130" si="4">(C67-C68)/C68</f>
        <v>4.4907705023418142E-2</v>
      </c>
      <c r="G67" s="3">
        <f t="shared" ref="G67:G130" si="5">(D67-D68)/D68</f>
        <v>-1.2477589143087414E-2</v>
      </c>
    </row>
    <row r="68" spans="1:7" ht="19" x14ac:dyDescent="0.25">
      <c r="A68" s="22" t="d">
        <v>2016-10-31</v>
      </c>
      <c r="B68" s="23">
        <v>112.933511626612</v>
      </c>
      <c r="C68" s="23">
        <v>98.885671817838002</v>
      </c>
      <c r="D68" s="23">
        <v>47.828266276552</v>
      </c>
      <c r="E68" s="3">
        <f t="shared" si="3"/>
        <v>-5.4000166154357793E-3</v>
      </c>
      <c r="F68" s="3">
        <f t="shared" si="4"/>
        <v>-2.1916823857001631E-2</v>
      </c>
      <c r="G68" s="3">
        <f t="shared" si="5"/>
        <v>-1.2575021465404547E-2</v>
      </c>
    </row>
    <row r="69" spans="1:7" ht="19" x14ac:dyDescent="0.25">
      <c r="A69" s="22" t="d">
        <v>2016-09-30</v>
      </c>
      <c r="B69" s="23">
        <v>113.54666550697701</v>
      </c>
      <c r="C69" s="23">
        <v>101.10149548608599</v>
      </c>
      <c r="D69" s="23">
        <v>48.437367208932002</v>
      </c>
      <c r="E69" s="3">
        <f t="shared" si="3"/>
        <v>2.4512259813130564E-2</v>
      </c>
      <c r="F69" s="3">
        <f t="shared" si="4"/>
        <v>1.9911108691480638E-3</v>
      </c>
      <c r="G69" s="3">
        <f t="shared" si="5"/>
        <v>1.0707782077703033E-4</v>
      </c>
    </row>
    <row r="70" spans="1:7" ht="19" x14ac:dyDescent="0.25">
      <c r="A70" s="22" t="d">
        <v>2016-08-31</v>
      </c>
      <c r="B70" s="23">
        <v>110.829972427746</v>
      </c>
      <c r="C70" s="23">
        <v>100.90059122220001</v>
      </c>
      <c r="D70" s="23">
        <v>48.432181196514001</v>
      </c>
      <c r="E70" s="3">
        <f t="shared" si="3"/>
        <v>2.3350694444444452E-2</v>
      </c>
      <c r="F70" s="3">
        <f t="shared" si="4"/>
        <v>2.0642613534375045E-3</v>
      </c>
      <c r="G70" s="3">
        <f t="shared" si="5"/>
        <v>7.1364856159647451E-4</v>
      </c>
    </row>
    <row r="71" spans="1:7" ht="19" x14ac:dyDescent="0.25">
      <c r="A71" s="22" t="d">
        <v>2016-07-29</v>
      </c>
      <c r="B71" s="23">
        <v>108.30106729728</v>
      </c>
      <c r="C71" s="23">
        <v>100.69273510056</v>
      </c>
      <c r="D71" s="23">
        <v>48.397642288710003</v>
      </c>
      <c r="E71" s="3">
        <f t="shared" si="3"/>
        <v>7.5730693808945787E-2</v>
      </c>
      <c r="F71" s="3">
        <f t="shared" si="4"/>
        <v>3.9753639417694192E-2</v>
      </c>
      <c r="G71" s="3">
        <f t="shared" si="5"/>
        <v>8.1949536493230377E-3</v>
      </c>
    </row>
    <row r="72" spans="1:7" ht="19" x14ac:dyDescent="0.25">
      <c r="A72" s="22" t="d">
        <v>2016-06-30</v>
      </c>
      <c r="B72" s="23">
        <v>100.676747368626</v>
      </c>
      <c r="C72" s="23">
        <v>96.842878238879905</v>
      </c>
      <c r="D72" s="23">
        <v>48.004249687550001</v>
      </c>
      <c r="E72" s="3">
        <f t="shared" si="3"/>
        <v>-2.3201948846358764E-2</v>
      </c>
      <c r="F72" s="3">
        <f t="shared" si="4"/>
        <v>2.7343264642885998E-3</v>
      </c>
      <c r="G72" s="3">
        <f t="shared" si="5"/>
        <v>1.9492998903887681E-2</v>
      </c>
    </row>
    <row r="73" spans="1:7" ht="19" x14ac:dyDescent="0.25">
      <c r="A73" s="22" t="d">
        <v>2016-05-31</v>
      </c>
      <c r="B73" s="23">
        <v>103.068128821226</v>
      </c>
      <c r="C73" s="23">
        <v>96.578800269414003</v>
      </c>
      <c r="D73" s="23">
        <v>47.086394648282997</v>
      </c>
      <c r="E73" s="3">
        <f t="shared" si="3"/>
        <v>5.3443156785739396E-2</v>
      </c>
      <c r="F73" s="3">
        <f t="shared" si="4"/>
        <v>1.7344327551890793E-2</v>
      </c>
      <c r="G73" s="3">
        <f t="shared" si="5"/>
        <v>7.4791836407442766E-3</v>
      </c>
    </row>
    <row r="74" spans="1:7" ht="19" x14ac:dyDescent="0.25">
      <c r="A74" s="22" t="d">
        <v>2016-04-29</v>
      </c>
      <c r="B74" s="23">
        <v>97.839288391892893</v>
      </c>
      <c r="C74" s="23">
        <v>94.932263987571005</v>
      </c>
      <c r="D74" s="23">
        <v>46.736841229935997</v>
      </c>
      <c r="E74" s="3">
        <f t="shared" si="3"/>
        <v>-4.6745183967863736E-2</v>
      </c>
      <c r="F74" s="3">
        <f t="shared" si="4"/>
        <v>6.5827132226675559E-3</v>
      </c>
      <c r="G74" s="3">
        <f t="shared" si="5"/>
        <v>-2.642977817348827E-3</v>
      </c>
    </row>
    <row r="75" spans="1:7" ht="19" x14ac:dyDescent="0.25">
      <c r="A75" s="22" t="d">
        <v>2016-03-31</v>
      </c>
      <c r="B75" s="23">
        <v>102.637077459669</v>
      </c>
      <c r="C75" s="23">
        <v>94.311438832121993</v>
      </c>
      <c r="D75" s="23">
        <v>46.860693002045998</v>
      </c>
      <c r="E75" s="3">
        <f t="shared" si="3"/>
        <v>8.9205892544621329E-2</v>
      </c>
      <c r="F75" s="3">
        <f t="shared" si="4"/>
        <v>7.1098797449916831E-2</v>
      </c>
      <c r="G75" s="3">
        <f t="shared" si="5"/>
        <v>7.4812967385366833E-3</v>
      </c>
    </row>
    <row r="76" spans="1:7" ht="19" x14ac:dyDescent="0.25">
      <c r="A76" s="22" t="d">
        <v>2016-02-29</v>
      </c>
      <c r="B76" s="23">
        <v>94.231107417061907</v>
      </c>
      <c r="C76" s="23">
        <v>88.051110744087893</v>
      </c>
      <c r="D76" s="23">
        <v>46.512717559864903</v>
      </c>
      <c r="E76" s="3">
        <f t="shared" si="3"/>
        <v>-9.7125478269410107E-3</v>
      </c>
      <c r="F76" s="3">
        <f t="shared" si="4"/>
        <v>-1.0169836265751906E-4</v>
      </c>
      <c r="G76" s="3">
        <f t="shared" si="5"/>
        <v>1.2632208375654538E-2</v>
      </c>
    </row>
    <row r="77" spans="1:7" ht="19" x14ac:dyDescent="0.25">
      <c r="A77" s="22" t="d">
        <v>2016-01-29</v>
      </c>
      <c r="B77" s="23">
        <v>95.155307895988997</v>
      </c>
      <c r="C77" s="23">
        <v>88.060066308646995</v>
      </c>
      <c r="D77" s="23">
        <v>45.932488790253998</v>
      </c>
      <c r="E77" s="3">
        <f t="shared" si="3"/>
        <v>-5.8731184781605002E-2</v>
      </c>
      <c r="F77" s="3">
        <f t="shared" si="4"/>
        <v>-5.7238734419942518E-2</v>
      </c>
      <c r="G77" s="3">
        <f t="shared" si="5"/>
        <v>1.3048411497730695E-2</v>
      </c>
    </row>
    <row r="78" spans="1:7" ht="19" x14ac:dyDescent="0.25">
      <c r="A78" s="22" t="d">
        <v>2015-12-31</v>
      </c>
      <c r="B78" s="23">
        <v>101.092595821217</v>
      </c>
      <c r="C78" s="23">
        <v>93.406538350369999</v>
      </c>
      <c r="D78" s="23">
        <v>45.340862557935999</v>
      </c>
      <c r="E78" s="3">
        <f t="shared" si="3"/>
        <v>-2.7533640052751718E-2</v>
      </c>
      <c r="F78" s="3">
        <f t="shared" si="4"/>
        <v>-2.1234495753099145E-2</v>
      </c>
      <c r="G78" s="3">
        <f t="shared" si="5"/>
        <v>-1.4148574659613503E-3</v>
      </c>
    </row>
    <row r="79" spans="1:7" ht="19" x14ac:dyDescent="0.25">
      <c r="A79" s="22" t="d">
        <v>2015-11-30</v>
      </c>
      <c r="B79" s="23">
        <v>103.954851278044</v>
      </c>
      <c r="C79" s="23">
        <v>95.433010200170997</v>
      </c>
      <c r="D79" s="23">
        <v>45.405104308760002</v>
      </c>
      <c r="E79" s="3">
        <f t="shared" si="3"/>
        <v>1.1859496650381107E-2</v>
      </c>
      <c r="F79" s="3">
        <f t="shared" si="4"/>
        <v>6.007697362245339E-3</v>
      </c>
      <c r="G79" s="3">
        <f t="shared" si="5"/>
        <v>1.9021073513283595E-3</v>
      </c>
    </row>
    <row r="80" spans="1:7" ht="19" x14ac:dyDescent="0.25">
      <c r="A80" s="22" t="d">
        <v>2015-10-30</v>
      </c>
      <c r="B80" s="23">
        <v>102.73644870871099</v>
      </c>
      <c r="C80" s="23">
        <v>94.863101396139001</v>
      </c>
      <c r="D80" s="23">
        <v>45.318902890418002</v>
      </c>
      <c r="E80" s="3">
        <f t="shared" si="3"/>
        <v>0.10459999999998915</v>
      </c>
      <c r="F80" s="3">
        <f t="shared" si="4"/>
        <v>7.9112641815234946E-2</v>
      </c>
      <c r="G80" s="3">
        <f t="shared" si="5"/>
        <v>5.9014905643065821E-3</v>
      </c>
    </row>
    <row r="81" spans="1:7" ht="19" x14ac:dyDescent="0.25">
      <c r="A81" s="22" t="d">
        <v>2015-09-30</v>
      </c>
      <c r="B81" s="23">
        <v>93.007829720000004</v>
      </c>
      <c r="C81" s="23">
        <v>87.908433021936006</v>
      </c>
      <c r="D81" s="23">
        <v>45.053022900875</v>
      </c>
      <c r="E81" s="3">
        <f t="shared" si="3"/>
        <v>-1.3338775796457807E-2</v>
      </c>
      <c r="F81" s="3">
        <f t="shared" si="4"/>
        <v>-2.9229603866891433E-2</v>
      </c>
      <c r="G81" s="3">
        <f t="shared" si="5"/>
        <v>8.1328686271869878E-3</v>
      </c>
    </row>
    <row r="82" spans="1:7" ht="19" x14ac:dyDescent="0.25">
      <c r="A82" s="22" t="d">
        <v>2015-08-31</v>
      </c>
      <c r="B82" s="23">
        <v>94.265212251630004</v>
      </c>
      <c r="C82" s="23">
        <v>90.555329429186997</v>
      </c>
      <c r="D82" s="23">
        <v>44.689568511167998</v>
      </c>
      <c r="E82" s="3">
        <f t="shared" si="3"/>
        <v>-5.7989690721649396E-2</v>
      </c>
      <c r="F82" s="3">
        <f t="shared" si="4"/>
        <v>-6.0915104740904051E-2</v>
      </c>
      <c r="G82" s="3">
        <f t="shared" si="5"/>
        <v>-6.9716034694332803E-3</v>
      </c>
    </row>
    <row r="83" spans="1:7" ht="19" x14ac:dyDescent="0.25">
      <c r="A83" s="22" t="d">
        <v>2015-07-31</v>
      </c>
      <c r="B83" s="23">
        <v>100.06813229447999</v>
      </c>
      <c r="C83" s="23">
        <v>96.429332306747995</v>
      </c>
      <c r="D83" s="23">
        <v>45.003313769579997</v>
      </c>
      <c r="E83" s="3">
        <f t="shared" si="3"/>
        <v>2.2686623364397977E-2</v>
      </c>
      <c r="F83" s="3">
        <f t="shared" si="4"/>
        <v>1.7006167071575387E-2</v>
      </c>
      <c r="G83" s="3">
        <f t="shared" si="5"/>
        <v>1.2846983189691833E-2</v>
      </c>
    </row>
    <row r="84" spans="1:7" ht="19" x14ac:dyDescent="0.25">
      <c r="A84" s="22" t="d">
        <v>2015-06-30</v>
      </c>
      <c r="B84" s="23">
        <v>97.848285103484997</v>
      </c>
      <c r="C84" s="23">
        <v>94.816860928593997</v>
      </c>
      <c r="D84" s="23">
        <v>44.432490313446998</v>
      </c>
      <c r="E84" s="3">
        <f t="shared" si="3"/>
        <v>-3.9338035811177473E-2</v>
      </c>
      <c r="F84" s="3">
        <f t="shared" si="4"/>
        <v>-1.6748738515812163E-2</v>
      </c>
      <c r="G84" s="3">
        <f t="shared" si="5"/>
        <v>-1.3543295176031783E-2</v>
      </c>
    </row>
    <row r="85" spans="1:7" ht="19" x14ac:dyDescent="0.25">
      <c r="A85" s="22" t="d">
        <v>2015-05-29</v>
      </c>
      <c r="B85" s="23">
        <v>101.85506322831</v>
      </c>
      <c r="C85" s="23">
        <v>96.431974860088999</v>
      </c>
      <c r="D85" s="23">
        <v>45.042514381182002</v>
      </c>
      <c r="E85" s="3">
        <f t="shared" si="3"/>
        <v>2.4932801927889502E-2</v>
      </c>
      <c r="F85" s="3">
        <f t="shared" si="4"/>
        <v>1.297377444166441E-2</v>
      </c>
      <c r="G85" s="3">
        <f t="shared" si="5"/>
        <v>-5.2228607682787559E-3</v>
      </c>
    </row>
    <row r="86" spans="1:7" ht="19" x14ac:dyDescent="0.25">
      <c r="A86" s="22" t="d">
        <v>2015-04-30</v>
      </c>
      <c r="B86" s="23">
        <v>99.377308479855003</v>
      </c>
      <c r="C86" s="23">
        <v>95.196911601428994</v>
      </c>
      <c r="D86" s="23">
        <v>45.279000295452001</v>
      </c>
      <c r="E86" s="3">
        <f t="shared" si="3"/>
        <v>1.2861434472399519E-2</v>
      </c>
      <c r="F86" s="3">
        <f t="shared" si="4"/>
        <v>6.1538461538460662E-3</v>
      </c>
      <c r="G86" s="3">
        <f t="shared" si="5"/>
        <v>-1.0252803861587894E-2</v>
      </c>
    </row>
    <row r="87" spans="1:7" ht="19" x14ac:dyDescent="0.25">
      <c r="A87" s="22" t="d">
        <v>2015-03-31</v>
      </c>
      <c r="B87" s="23">
        <v>98.115403645140006</v>
      </c>
      <c r="C87" s="23">
        <v>94.614667493775002</v>
      </c>
      <c r="D87" s="23">
        <v>45.748046038536003</v>
      </c>
      <c r="E87" s="3">
        <f t="shared" si="3"/>
        <v>-2.4631444006959054E-2</v>
      </c>
      <c r="F87" s="3">
        <f t="shared" si="4"/>
        <v>-1.1628776418299135E-2</v>
      </c>
      <c r="G87" s="3">
        <f t="shared" si="5"/>
        <v>4.867355308191464E-3</v>
      </c>
    </row>
    <row r="88" spans="1:7" ht="19" x14ac:dyDescent="0.25">
      <c r="A88" s="22" t="d">
        <v>2015-02-27</v>
      </c>
      <c r="B88" s="23">
        <v>100.593158393595</v>
      </c>
      <c r="C88" s="23">
        <v>95.727865437953994</v>
      </c>
      <c r="D88" s="23">
        <v>45.526452617723997</v>
      </c>
      <c r="E88" s="3">
        <f t="shared" si="3"/>
        <v>8.3325066957643162E-2</v>
      </c>
      <c r="F88" s="3">
        <f t="shared" si="4"/>
        <v>5.7419980601357903E-2</v>
      </c>
      <c r="G88" s="3">
        <f t="shared" si="5"/>
        <v>-1.8152181935110756E-3</v>
      </c>
    </row>
    <row r="89" spans="1:7" ht="19" x14ac:dyDescent="0.25">
      <c r="A89" s="22" t="d">
        <v>2015-01-30</v>
      </c>
      <c r="B89" s="23">
        <v>92.855931669794998</v>
      </c>
      <c r="C89" s="23">
        <v>90.529654436369995</v>
      </c>
      <c r="D89" s="23">
        <v>45.609243346037999</v>
      </c>
      <c r="E89" s="3">
        <f t="shared" si="3"/>
        <v>-3.5126339969372082E-2</v>
      </c>
      <c r="F89" s="3">
        <f t="shared" si="4"/>
        <v>-2.7358490566037803E-2</v>
      </c>
      <c r="G89" s="3">
        <f t="shared" si="5"/>
        <v>1.7887403502165281E-2</v>
      </c>
    </row>
    <row r="90" spans="1:7" ht="19" x14ac:dyDescent="0.25">
      <c r="A90" s="22" t="d">
        <v>2014-12-31</v>
      </c>
      <c r="B90" s="23">
        <v>96.236362869359994</v>
      </c>
      <c r="C90" s="23">
        <v>93.076075366200001</v>
      </c>
      <c r="D90" s="23">
        <v>44.807749058603001</v>
      </c>
      <c r="E90" s="3">
        <f t="shared" si="3"/>
        <v>-1.3078065573774524E-2</v>
      </c>
      <c r="F90" s="3">
        <f t="shared" si="4"/>
        <v>-3.831238575004428E-4</v>
      </c>
      <c r="G90" s="3">
        <f t="shared" si="5"/>
        <v>9.8347834282869404E-3</v>
      </c>
    </row>
    <row r="91" spans="1:7" ht="19" x14ac:dyDescent="0.25">
      <c r="A91" s="22" t="d">
        <v>2014-11-28</v>
      </c>
      <c r="B91" s="23">
        <v>97.511626312480004</v>
      </c>
      <c r="C91" s="23">
        <v>93.111748698539998</v>
      </c>
      <c r="D91" s="23">
        <v>44.371366280814001</v>
      </c>
      <c r="E91" s="3">
        <f t="shared" si="3"/>
        <v>4.9906853613100426E-2</v>
      </c>
      <c r="F91" s="3">
        <f t="shared" si="4"/>
        <v>2.4802922514901016E-2</v>
      </c>
      <c r="G91" s="3">
        <f t="shared" si="5"/>
        <v>9.0637908030830865E-3</v>
      </c>
    </row>
    <row r="92" spans="1:7" ht="19" x14ac:dyDescent="0.25">
      <c r="A92" s="22" t="d">
        <v>2014-10-31</v>
      </c>
      <c r="B92" s="23">
        <v>92.876454684439906</v>
      </c>
      <c r="C92" s="23">
        <v>90.858199808837995</v>
      </c>
      <c r="D92" s="23">
        <v>43.972805966509</v>
      </c>
      <c r="E92" s="3">
        <f t="shared" si="3"/>
        <v>1.9084732214227657E-2</v>
      </c>
      <c r="F92" s="3">
        <f t="shared" si="4"/>
        <v>2.7459502173054061E-2</v>
      </c>
      <c r="G92" s="3">
        <f t="shared" si="5"/>
        <v>6.0512918811726664E-3</v>
      </c>
    </row>
    <row r="93" spans="1:7" ht="19" x14ac:dyDescent="0.25">
      <c r="A93" s="22" t="d">
        <v>2014-09-30</v>
      </c>
      <c r="B93" s="23">
        <v>91.137127020479994</v>
      </c>
      <c r="C93" s="23">
        <v>88.429957206756001</v>
      </c>
      <c r="D93" s="23">
        <v>43.708314199652897</v>
      </c>
      <c r="E93" s="3">
        <f t="shared" si="3"/>
        <v>-1.3309671694764968E-2</v>
      </c>
      <c r="F93" s="3">
        <f t="shared" si="4"/>
        <v>-2.0966246629148085E-2</v>
      </c>
      <c r="G93" s="3">
        <f t="shared" si="5"/>
        <v>-1.2649494137837894E-3</v>
      </c>
    </row>
    <row r="94" spans="1:7" ht="19" x14ac:dyDescent="0.25">
      <c r="A94" s="22" t="d">
        <v>2014-08-29</v>
      </c>
      <c r="B94" s="23">
        <v>92.366494741080004</v>
      </c>
      <c r="C94" s="23">
        <v>90.323706309703994</v>
      </c>
      <c r="D94" s="23">
        <v>43.763673032200003</v>
      </c>
      <c r="E94" s="3">
        <f t="shared" si="3"/>
        <v>4.255319148936177E-2</v>
      </c>
      <c r="F94" s="3">
        <f t="shared" si="4"/>
        <v>4.1507920593543197E-2</v>
      </c>
      <c r="G94" s="3">
        <f t="shared" si="5"/>
        <v>1.3680023304270188E-2</v>
      </c>
    </row>
    <row r="95" spans="1:7" ht="19" x14ac:dyDescent="0.25">
      <c r="A95" s="22" t="d">
        <v>2014-07-31</v>
      </c>
      <c r="B95" s="23">
        <v>88.596433731239998</v>
      </c>
      <c r="C95" s="23">
        <v>86.723974464091995</v>
      </c>
      <c r="D95" s="23">
        <v>43.173064503672997</v>
      </c>
      <c r="E95" s="3">
        <f t="shared" si="3"/>
        <v>5.1658229155903809E-3</v>
      </c>
      <c r="F95" s="3">
        <f t="shared" si="4"/>
        <v>-1.9946939176574637E-2</v>
      </c>
      <c r="G95" s="3">
        <f t="shared" si="5"/>
        <v>5.0437186581861297E-3</v>
      </c>
    </row>
    <row r="96" spans="1:7" ht="19" x14ac:dyDescent="0.25">
      <c r="A96" s="22" t="d">
        <v>2014-06-30</v>
      </c>
      <c r="B96" s="23">
        <v>88.141112353240004</v>
      </c>
      <c r="C96" s="23">
        <v>88.489060369065996</v>
      </c>
      <c r="D96" s="23">
        <v>42.956404484883997</v>
      </c>
      <c r="E96" s="3">
        <f t="shared" si="3"/>
        <v>3.1326584976025695E-2</v>
      </c>
      <c r="F96" s="3">
        <f t="shared" si="4"/>
        <v>2.6212155594724625E-2</v>
      </c>
      <c r="G96" s="3">
        <f t="shared" si="5"/>
        <v>6.06653621096832E-3</v>
      </c>
    </row>
    <row r="97" spans="1:7" ht="19" x14ac:dyDescent="0.25">
      <c r="A97" s="22" t="d">
        <v>2014-05-30</v>
      </c>
      <c r="B97" s="23">
        <v>85.463822650599994</v>
      </c>
      <c r="C97" s="23">
        <v>86.228817195976006</v>
      </c>
      <c r="D97" s="23">
        <v>42.697379287323997</v>
      </c>
      <c r="E97" s="3">
        <f t="shared" si="3"/>
        <v>3.4387743855395038E-2</v>
      </c>
      <c r="F97" s="3">
        <f t="shared" si="4"/>
        <v>2.1019173587614147E-2</v>
      </c>
      <c r="G97" s="3">
        <f t="shared" si="5"/>
        <v>7.4435824729644348E-3</v>
      </c>
    </row>
    <row r="98" spans="1:7" ht="19" x14ac:dyDescent="0.25">
      <c r="A98" s="22" t="d">
        <v>2014-04-30</v>
      </c>
      <c r="B98" s="23">
        <v>82.622617251880001</v>
      </c>
      <c r="C98" s="23">
        <v>84.453670828716</v>
      </c>
      <c r="D98" s="23">
        <v>42.381906074100002</v>
      </c>
      <c r="E98" s="3">
        <f t="shared" si="3"/>
        <v>-8.7403037255543749E-3</v>
      </c>
      <c r="F98" s="3">
        <f t="shared" si="4"/>
        <v>6.1557402277621323E-4</v>
      </c>
      <c r="G98" s="3">
        <f t="shared" si="5"/>
        <v>6.0342268117072415E-3</v>
      </c>
    </row>
    <row r="99" spans="1:7" ht="19" x14ac:dyDescent="0.25">
      <c r="A99" s="22" t="d">
        <v>2014-03-31</v>
      </c>
      <c r="B99" s="23">
        <v>83.351131456679994</v>
      </c>
      <c r="C99" s="23">
        <v>84.401715325284002</v>
      </c>
      <c r="D99" s="23">
        <v>42.127697989376998</v>
      </c>
      <c r="E99" s="3">
        <f t="shared" si="3"/>
        <v>-1.7450103609978117E-3</v>
      </c>
      <c r="F99" s="3">
        <f t="shared" si="4"/>
        <v>5.0936044733586516E-3</v>
      </c>
      <c r="G99" s="3">
        <f t="shared" si="5"/>
        <v>3.1714569497826666E-3</v>
      </c>
    </row>
    <row r="100" spans="1:7" ht="19" x14ac:dyDescent="0.25">
      <c r="A100" s="22" t="d">
        <v>2014-02-28</v>
      </c>
      <c r="B100" s="23">
        <v>83.496834297639893</v>
      </c>
      <c r="C100" s="23">
        <v>83.973985059339995</v>
      </c>
      <c r="D100" s="23">
        <v>41.994514195478999</v>
      </c>
      <c r="E100" s="3">
        <f t="shared" si="3"/>
        <v>4.8604757548031632E-2</v>
      </c>
      <c r="F100" s="3">
        <f t="shared" si="4"/>
        <v>4.8664944013781165E-2</v>
      </c>
      <c r="G100" s="3">
        <f t="shared" si="5"/>
        <v>4.7542320379884385E-3</v>
      </c>
    </row>
    <row r="101" spans="1:7" ht="19" x14ac:dyDescent="0.25">
      <c r="A101" s="22" t="d">
        <v>2014-01-31</v>
      </c>
      <c r="B101" s="23">
        <v>79.626602584639997</v>
      </c>
      <c r="C101" s="23">
        <v>80.077040372808</v>
      </c>
      <c r="D101" s="23">
        <v>41.795807229693999</v>
      </c>
      <c r="E101" s="3">
        <f t="shared" si="3"/>
        <v>-2.3453205271387178E-2</v>
      </c>
      <c r="F101" s="3">
        <f t="shared" si="4"/>
        <v>-3.1693077564637268E-2</v>
      </c>
      <c r="G101" s="3">
        <f t="shared" si="5"/>
        <v>1.4308746473198677E-2</v>
      </c>
    </row>
    <row r="102" spans="1:7" ht="19" x14ac:dyDescent="0.25">
      <c r="A102" s="22" t="d">
        <v>2013-12-31</v>
      </c>
      <c r="B102" s="23">
        <v>81.538952372240004</v>
      </c>
      <c r="C102" s="23">
        <v>82.697994321272006</v>
      </c>
      <c r="D102" s="23">
        <v>41.206198186715902</v>
      </c>
      <c r="E102" s="3">
        <f t="shared" si="3"/>
        <v>4.4849413999985946E-2</v>
      </c>
      <c r="F102" s="3">
        <f t="shared" si="4"/>
        <v>2.7335092525893105E-2</v>
      </c>
      <c r="G102" s="3">
        <f t="shared" si="5"/>
        <v>-5.5457362227879304E-3</v>
      </c>
    </row>
    <row r="103" spans="1:7" ht="19" x14ac:dyDescent="0.25">
      <c r="A103" s="22" t="d">
        <v>2013-11-29</v>
      </c>
      <c r="B103" s="23">
        <v>78.038951144246994</v>
      </c>
      <c r="C103" s="23">
        <v>80.497585376883904</v>
      </c>
      <c r="D103" s="23">
        <v>41.435991264397998</v>
      </c>
      <c r="E103" s="3">
        <f t="shared" si="3"/>
        <v>3.5624626419605364E-2</v>
      </c>
      <c r="F103" s="3">
        <f t="shared" si="4"/>
        <v>2.708321934671876E-2</v>
      </c>
      <c r="G103" s="3">
        <f t="shared" si="5"/>
        <v>-1.1993758862956011E-4</v>
      </c>
    </row>
    <row r="104" spans="1:7" ht="19" x14ac:dyDescent="0.25">
      <c r="A104" s="22" t="d">
        <v>2013-10-31</v>
      </c>
      <c r="B104" s="23">
        <v>75.354476084685004</v>
      </c>
      <c r="C104" s="23">
        <v>78.374939693868996</v>
      </c>
      <c r="D104" s="23">
        <v>41.440961593402001</v>
      </c>
      <c r="E104" s="3">
        <f t="shared" si="3"/>
        <v>3.6555142503097861E-2</v>
      </c>
      <c r="F104" s="3">
        <f t="shared" si="4"/>
        <v>4.261266400456349E-2</v>
      </c>
      <c r="G104" s="3">
        <f t="shared" si="5"/>
        <v>1.0266029327271858E-2</v>
      </c>
    </row>
    <row r="105" spans="1:7" ht="19" x14ac:dyDescent="0.25">
      <c r="A105" s="22" t="d">
        <v>2013-09-30</v>
      </c>
      <c r="B105" s="23">
        <v>72.697025941830006</v>
      </c>
      <c r="C105" s="23">
        <v>75.171674390410004</v>
      </c>
      <c r="D105" s="23">
        <v>41.0198506041</v>
      </c>
      <c r="E105" s="3">
        <f t="shared" si="3"/>
        <v>3.9011201235998529E-2</v>
      </c>
      <c r="F105" s="3">
        <f t="shared" si="4"/>
        <v>3.8971128741835302E-2</v>
      </c>
      <c r="G105" s="3">
        <f t="shared" si="5"/>
        <v>7.4876727041208457E-3</v>
      </c>
    </row>
    <row r="106" spans="1:7" ht="19" x14ac:dyDescent="0.25">
      <c r="A106" s="22" t="d">
        <v>2013-08-30</v>
      </c>
      <c r="B106" s="23">
        <v>69.967509354423001</v>
      </c>
      <c r="C106" s="23">
        <v>72.352033960212907</v>
      </c>
      <c r="D106" s="23">
        <v>40.714990084198</v>
      </c>
      <c r="E106" s="3">
        <f t="shared" si="3"/>
        <v>-4.3584155877450896E-3</v>
      </c>
      <c r="F106" s="3">
        <f t="shared" si="4"/>
        <v>-3.0313429421186366E-2</v>
      </c>
      <c r="G106" s="3">
        <f t="shared" si="5"/>
        <v>-1.8211250041642593E-3</v>
      </c>
    </row>
    <row r="107" spans="1:7" ht="19" x14ac:dyDescent="0.25">
      <c r="A107" s="22" t="d">
        <v>2013-07-31</v>
      </c>
      <c r="B107" s="23">
        <v>70.273791743768996</v>
      </c>
      <c r="C107" s="23">
        <v>74.613835186998003</v>
      </c>
      <c r="D107" s="23">
        <v>40.789272448155003</v>
      </c>
      <c r="E107" s="3">
        <f t="shared" si="3"/>
        <v>5.4474182211408415E-2</v>
      </c>
      <c r="F107" s="3">
        <f t="shared" si="4"/>
        <v>5.7457360590298719E-2</v>
      </c>
      <c r="G107" s="3">
        <f t="shared" si="5"/>
        <v>2.7149687821493387E-3</v>
      </c>
    </row>
    <row r="108" spans="1:7" ht="19" x14ac:dyDescent="0.25">
      <c r="A108" s="22" t="d">
        <v>2013-06-28</v>
      </c>
      <c r="B108" s="23">
        <v>66.643444599462001</v>
      </c>
      <c r="C108" s="23">
        <v>70.559663176723006</v>
      </c>
      <c r="D108" s="23">
        <v>40.678830692729903</v>
      </c>
      <c r="E108" s="3">
        <f t="shared" si="3"/>
        <v>-3.1675392670157017E-2</v>
      </c>
      <c r="F108" s="3">
        <f t="shared" si="4"/>
        <v>-1.4367184795374809E-2</v>
      </c>
      <c r="G108" s="3"/>
    </row>
    <row r="109" spans="1:7" ht="19" x14ac:dyDescent="0.25">
      <c r="A109" s="22" t="d">
        <v>2013-05-31</v>
      </c>
      <c r="B109" s="23">
        <v>68.823454547159997</v>
      </c>
      <c r="C109" s="23">
        <v>71.588183843162994</v>
      </c>
      <c r="D109" s="23"/>
      <c r="E109" s="3">
        <f t="shared" si="3"/>
        <v>4.2434165643334666E-2</v>
      </c>
      <c r="F109" s="3">
        <f t="shared" si="4"/>
        <v>2.4434719183077946E-2</v>
      </c>
      <c r="G109" s="3"/>
    </row>
    <row r="110" spans="1:7" ht="19" x14ac:dyDescent="0.25">
      <c r="A110" s="22" t="d">
        <v>2013-04-30</v>
      </c>
      <c r="B110" s="23">
        <v>66.021871515200999</v>
      </c>
      <c r="C110" s="23">
        <v>69.880669312194001</v>
      </c>
      <c r="D110" s="23"/>
      <c r="E110" s="3">
        <f t="shared" si="3"/>
        <v>5.3497942386830644E-3</v>
      </c>
      <c r="F110" s="3">
        <f t="shared" si="4"/>
        <v>1.6057312252964504E-2</v>
      </c>
      <c r="G110" s="3"/>
    </row>
    <row r="111" spans="1:7" ht="19" x14ac:dyDescent="0.25">
      <c r="A111" s="22" t="d">
        <v>2013-03-28</v>
      </c>
      <c r="B111" s="23">
        <v>65.670547598010003</v>
      </c>
      <c r="C111" s="23">
        <v>68.776306680223996</v>
      </c>
      <c r="D111" s="23"/>
      <c r="E111" s="3">
        <f t="shared" si="3"/>
        <v>2.6615969581749086E-2</v>
      </c>
      <c r="F111" s="3">
        <f t="shared" si="4"/>
        <v>3.9485042682540043E-2</v>
      </c>
      <c r="G111" s="3"/>
    </row>
    <row r="112" spans="1:7" ht="19" x14ac:dyDescent="0.25">
      <c r="A112" s="22" t="d">
        <v>2013-02-28</v>
      </c>
      <c r="B112" s="23">
        <v>63.967977845469001</v>
      </c>
      <c r="C112" s="23">
        <v>66.163825217471995</v>
      </c>
      <c r="D112" s="23"/>
      <c r="E112" s="3">
        <f t="shared" si="3"/>
        <v>5.2378255945640054E-3</v>
      </c>
      <c r="F112" s="3">
        <f t="shared" si="4"/>
        <v>1.2815533980582557E-2</v>
      </c>
      <c r="G112" s="3"/>
    </row>
    <row r="113" spans="1:7" ht="19" x14ac:dyDescent="0.25">
      <c r="A113" s="22" t="d">
        <v>2013-01-31</v>
      </c>
      <c r="B113" s="23">
        <v>63.634670539416</v>
      </c>
      <c r="C113" s="23">
        <v>65.326629576299993</v>
      </c>
      <c r="D113" s="23"/>
      <c r="E113" s="3">
        <f t="shared" si="3"/>
        <v>2.2138619591954831E-2</v>
      </c>
      <c r="F113" s="3">
        <f t="shared" si="4"/>
        <v>5.4175764192139618E-2</v>
      </c>
      <c r="G113" s="3"/>
    </row>
    <row r="114" spans="1:7" ht="19" x14ac:dyDescent="0.25">
      <c r="A114" s="22" t="d">
        <v>2012-12-31</v>
      </c>
      <c r="B114" s="23">
        <v>62.256399787359001</v>
      </c>
      <c r="C114" s="23">
        <v>61.969390489984001</v>
      </c>
      <c r="D114" s="23"/>
      <c r="E114" s="3">
        <f t="shared" si="3"/>
        <v>3.0842990763397505E-3</v>
      </c>
      <c r="F114" s="3">
        <f t="shared" si="4"/>
        <v>1.2928447261472431E-2</v>
      </c>
      <c r="G114" s="3"/>
    </row>
    <row r="115" spans="1:7" ht="19" x14ac:dyDescent="0.25">
      <c r="A115" s="22" t="d">
        <v>2012-11-30</v>
      </c>
      <c r="B115" s="23">
        <v>62.064972848928001</v>
      </c>
      <c r="C115" s="23">
        <v>61.178448149543897</v>
      </c>
      <c r="D115" s="23"/>
      <c r="E115" s="3">
        <f t="shared" si="3"/>
        <v>1.5882267230074337E-2</v>
      </c>
      <c r="F115" s="3">
        <f t="shared" si="4"/>
        <v>7.7433628318583601E-3</v>
      </c>
      <c r="G115" s="3"/>
    </row>
    <row r="116" spans="1:7" ht="19" x14ac:dyDescent="0.25">
      <c r="A116" s="22" t="d">
        <v>2012-10-31</v>
      </c>
      <c r="B116" s="23">
        <v>61.094651271111999</v>
      </c>
      <c r="C116" s="23">
        <v>60.7083612812159</v>
      </c>
      <c r="D116" s="23"/>
      <c r="E116" s="3">
        <f t="shared" si="3"/>
        <v>-6.4986376021798409E-2</v>
      </c>
      <c r="F116" s="3">
        <f t="shared" si="4"/>
        <v>-1.8058384249831864E-2</v>
      </c>
      <c r="G116" s="3"/>
    </row>
    <row r="117" spans="1:7" ht="19" x14ac:dyDescent="0.25">
      <c r="A117" s="22" t="d">
        <v>2012-09-28</v>
      </c>
      <c r="B117" s="23">
        <v>65.340920928160003</v>
      </c>
      <c r="C117" s="23">
        <v>61.824817593494998</v>
      </c>
      <c r="D117" s="23"/>
      <c r="E117" s="3">
        <f t="shared" si="3"/>
        <v>1.0601679746662662E-2</v>
      </c>
      <c r="F117" s="3">
        <f t="shared" si="4"/>
        <v>2.4913431307953732E-2</v>
      </c>
      <c r="G117" s="3"/>
    </row>
    <row r="118" spans="1:7" ht="19" x14ac:dyDescent="0.25">
      <c r="A118" s="22" t="d">
        <v>2012-08-31</v>
      </c>
      <c r="B118" s="23">
        <v>64.655464400711907</v>
      </c>
      <c r="C118" s="23">
        <v>60.321989843177903</v>
      </c>
      <c r="D118" s="23"/>
      <c r="E118" s="3">
        <f t="shared" si="3"/>
        <v>5.123751628310743E-2</v>
      </c>
      <c r="F118" s="3">
        <f t="shared" si="4"/>
        <v>2.7023183046506655E-2</v>
      </c>
      <c r="G118" s="3"/>
    </row>
    <row r="119" spans="1:7" ht="19" x14ac:dyDescent="0.25">
      <c r="A119" s="22" t="d">
        <v>2012-07-31</v>
      </c>
      <c r="B119" s="23">
        <v>61.504144781016002</v>
      </c>
      <c r="C119" s="23">
        <v>58.734788891758001</v>
      </c>
      <c r="D119" s="23"/>
      <c r="E119" s="3">
        <f t="shared" si="3"/>
        <v>5.2378873854212003E-3</v>
      </c>
      <c r="F119" s="3">
        <f t="shared" si="4"/>
        <v>8.7517934002869988E-3</v>
      </c>
      <c r="G119" s="3"/>
    </row>
    <row r="120" spans="1:7" ht="19" x14ac:dyDescent="0.25">
      <c r="A120" s="22" t="d">
        <v>2012-06-29</v>
      </c>
      <c r="B120" s="23">
        <v>61.183671599352003</v>
      </c>
      <c r="C120" s="23">
        <v>58.225213849459998</v>
      </c>
      <c r="D120" s="23"/>
      <c r="E120" s="3">
        <f t="shared" si="3"/>
        <v>2.966292134831465E-2</v>
      </c>
      <c r="F120" s="3">
        <f t="shared" si="4"/>
        <v>4.0451347586338747E-2</v>
      </c>
      <c r="G120" s="3"/>
    </row>
    <row r="121" spans="1:7" ht="19" x14ac:dyDescent="0.25">
      <c r="A121" s="22" t="d">
        <v>2012-05-31</v>
      </c>
      <c r="B121" s="23">
        <v>59.4210691002</v>
      </c>
      <c r="C121" s="23">
        <v>55.961495926293999</v>
      </c>
      <c r="D121" s="23"/>
      <c r="E121" s="3">
        <f t="shared" si="3"/>
        <v>-8.1843191196698722E-2</v>
      </c>
      <c r="F121" s="3">
        <f t="shared" si="4"/>
        <v>-6.2256267409469192E-2</v>
      </c>
      <c r="G121" s="3"/>
    </row>
    <row r="122" spans="1:7" ht="19" x14ac:dyDescent="0.25">
      <c r="A122" s="22" t="d">
        <v>2012-04-30</v>
      </c>
      <c r="B122" s="23">
        <v>64.717778630479998</v>
      </c>
      <c r="C122" s="23">
        <v>59.6767474752399</v>
      </c>
      <c r="D122" s="23"/>
      <c r="E122" s="3">
        <f t="shared" si="3"/>
        <v>-1.9951469398759747E-2</v>
      </c>
      <c r="F122" s="3">
        <f t="shared" si="4"/>
        <v>-6.3659009133700357E-3</v>
      </c>
      <c r="G122" s="3"/>
    </row>
    <row r="123" spans="1:7" ht="19" x14ac:dyDescent="0.25">
      <c r="A123" s="22" t="d">
        <v>2012-03-30</v>
      </c>
      <c r="B123" s="23">
        <v>66.035279488431996</v>
      </c>
      <c r="C123" s="23">
        <v>60.059077612267998</v>
      </c>
      <c r="D123" s="23"/>
      <c r="E123" s="3">
        <f t="shared" si="3"/>
        <v>4.7000705716302042E-2</v>
      </c>
      <c r="F123" s="3">
        <f t="shared" si="4"/>
        <v>3.0676958212343175E-2</v>
      </c>
      <c r="G123" s="3"/>
    </row>
    <row r="124" spans="1:7" ht="19" x14ac:dyDescent="0.25">
      <c r="A124" s="22" t="d">
        <v>2012-02-29</v>
      </c>
      <c r="B124" s="23">
        <v>63.070902558039997</v>
      </c>
      <c r="C124" s="23">
        <v>58.271485681058998</v>
      </c>
      <c r="D124" s="23"/>
      <c r="E124" s="3">
        <f t="shared" si="3"/>
        <v>6.9756907745734467E-2</v>
      </c>
      <c r="F124" s="3">
        <f t="shared" si="4"/>
        <v>4.2184724689165121E-2</v>
      </c>
      <c r="G124" s="3"/>
    </row>
    <row r="125" spans="1:7" ht="19" x14ac:dyDescent="0.25">
      <c r="A125" s="22" t="d">
        <v>2012-01-31</v>
      </c>
      <c r="B125" s="23">
        <v>58.958163393352002</v>
      </c>
      <c r="C125" s="23">
        <v>55.912818812844002</v>
      </c>
      <c r="D125" s="23"/>
      <c r="E125" s="3">
        <f t="shared" si="3"/>
        <v>7.9191787518331488E-2</v>
      </c>
      <c r="F125" s="3">
        <f t="shared" si="4"/>
        <v>5.0699844479006627E-2</v>
      </c>
      <c r="G125" s="3"/>
    </row>
    <row r="126" spans="1:7" ht="19" x14ac:dyDescent="0.25">
      <c r="A126" s="22" t="d">
        <v>2011-12-30</v>
      </c>
      <c r="B126" s="23">
        <v>54.631775440887999</v>
      </c>
      <c r="C126" s="23">
        <v>53.214834956569902</v>
      </c>
      <c r="D126" s="23"/>
      <c r="E126" s="3">
        <f t="shared" si="3"/>
        <v>-9.7082784210897333E-3</v>
      </c>
      <c r="F126" s="3">
        <f t="shared" si="4"/>
        <v>9.7708708681777303E-3</v>
      </c>
      <c r="G126" s="3"/>
    </row>
    <row r="127" spans="1:7" ht="19" x14ac:dyDescent="0.25">
      <c r="A127" s="22" t="d">
        <v>2011-11-30</v>
      </c>
      <c r="B127" s="23">
        <v>55.167355487717998</v>
      </c>
      <c r="C127" s="23">
        <v>52.699910932088002</v>
      </c>
      <c r="D127" s="23"/>
      <c r="E127" s="3">
        <f t="shared" si="3"/>
        <v>-1.9927820492703578E-2</v>
      </c>
      <c r="F127" s="3">
        <f t="shared" si="4"/>
        <v>-3.7336652146856982E-3</v>
      </c>
      <c r="G127" s="3"/>
    </row>
    <row r="128" spans="1:7" ht="19" x14ac:dyDescent="0.25">
      <c r="A128" s="22" t="d">
        <v>2011-10-31</v>
      </c>
      <c r="B128" s="23">
        <v>56.289074051108997</v>
      </c>
      <c r="C128" s="23">
        <v>52.897412159816</v>
      </c>
      <c r="D128" s="23"/>
      <c r="E128" s="3">
        <f t="shared" si="3"/>
        <v>0.12279774489076811</v>
      </c>
      <c r="F128" s="3">
        <f t="shared" si="4"/>
        <v>0.11365211365211368</v>
      </c>
      <c r="G128" s="3"/>
    </row>
    <row r="129" spans="1:7" ht="19" x14ac:dyDescent="0.25">
      <c r="A129" s="22" t="d">
        <v>2011-09-30</v>
      </c>
      <c r="B129" s="23">
        <v>50.132870596907999</v>
      </c>
      <c r="C129" s="23">
        <v>47.499045268583998</v>
      </c>
      <c r="D129" s="23"/>
      <c r="E129" s="3">
        <f t="shared" si="3"/>
        <v>-4.1216216216216177E-2</v>
      </c>
      <c r="F129" s="3">
        <f t="shared" si="4"/>
        <v>-7.5720019533179889E-2</v>
      </c>
      <c r="G129" s="3"/>
    </row>
    <row r="130" spans="1:7" ht="19" x14ac:dyDescent="0.25">
      <c r="A130" s="22" t="d">
        <v>2011-08-31</v>
      </c>
      <c r="B130" s="23">
        <v>52.287983427359997</v>
      </c>
      <c r="C130" s="23">
        <v>51.390321409530003</v>
      </c>
      <c r="D130" s="23"/>
      <c r="E130" s="3">
        <f t="shared" si="3"/>
        <v>-6.4179576351563405E-2</v>
      </c>
      <c r="F130" s="3">
        <f t="shared" si="4"/>
        <v>-6.0882572924456008E-2</v>
      </c>
      <c r="G130" s="3"/>
    </row>
    <row r="131" spans="1:7" ht="19" x14ac:dyDescent="0.25">
      <c r="A131" s="22" t="d">
        <v>2011-07-29</v>
      </c>
      <c r="B131" s="23">
        <v>55.873949858357904</v>
      </c>
      <c r="C131" s="23">
        <v>54.721933517474902</v>
      </c>
      <c r="D131" s="23"/>
      <c r="E131" s="3">
        <f t="shared" ref="E131:E194" si="6">(B131-B132)/B132</f>
        <v>-1.4206787687468039E-3</v>
      </c>
      <c r="F131" s="3">
        <f t="shared" ref="F131:F194" si="7">(C131-C132)/C132</f>
        <v>-2.266081871345205E-2</v>
      </c>
      <c r="G131" s="3"/>
    </row>
    <row r="132" spans="1:7" ht="19" x14ac:dyDescent="0.25">
      <c r="A132" s="22" t="d">
        <v>2011-06-30</v>
      </c>
      <c r="B132" s="23">
        <v>55.953441725055001</v>
      </c>
      <c r="C132" s="23">
        <v>55.9907292834</v>
      </c>
      <c r="D132" s="23"/>
      <c r="E132" s="3">
        <f t="shared" si="6"/>
        <v>-2.5234651484842132E-2</v>
      </c>
      <c r="F132" s="3">
        <f t="shared" si="7"/>
        <v>-1.7995905326799174E-2</v>
      </c>
      <c r="G132" s="3"/>
    </row>
    <row r="133" spans="1:7" ht="19" x14ac:dyDescent="0.25">
      <c r="A133" s="22" t="d">
        <v>2011-05-31</v>
      </c>
      <c r="B133" s="23">
        <v>57.401960184866901</v>
      </c>
      <c r="C133" s="23">
        <v>57.016798185585003</v>
      </c>
      <c r="D133" s="23"/>
      <c r="E133" s="3">
        <f t="shared" si="6"/>
        <v>-1.8129626831847746E-2</v>
      </c>
      <c r="F133" s="3">
        <f t="shared" si="7"/>
        <v>-1.0608203677510575E-2</v>
      </c>
      <c r="G133" s="3"/>
    </row>
    <row r="134" spans="1:7" ht="19" x14ac:dyDescent="0.25">
      <c r="A134" s="22" t="d">
        <v>2011-04-29</v>
      </c>
      <c r="B134" s="23">
        <v>58.461851740826901</v>
      </c>
      <c r="C134" s="23">
        <v>57.628129116810001</v>
      </c>
      <c r="D134" s="23"/>
      <c r="E134" s="3">
        <f t="shared" si="6"/>
        <v>3.0515335512998412E-2</v>
      </c>
      <c r="F134" s="3">
        <f t="shared" si="7"/>
        <v>2.8962305341291312E-2</v>
      </c>
      <c r="G134" s="3"/>
    </row>
    <row r="135" spans="1:7" ht="19" x14ac:dyDescent="0.25">
      <c r="A135" s="22" t="d">
        <v>2011-03-31</v>
      </c>
      <c r="B135" s="23">
        <v>56.730695532759</v>
      </c>
      <c r="C135" s="23">
        <v>56.006064379292901</v>
      </c>
      <c r="D135" s="23"/>
      <c r="E135" s="3">
        <f t="shared" si="6"/>
        <v>-1.9389312977099223E-2</v>
      </c>
      <c r="F135" s="3">
        <f t="shared" si="7"/>
        <v>4.1853380943697015E-3</v>
      </c>
      <c r="G135" s="3"/>
    </row>
    <row r="136" spans="1:7" ht="19" x14ac:dyDescent="0.25">
      <c r="A136" s="22" t="d">
        <v>2011-02-28</v>
      </c>
      <c r="B136" s="23">
        <v>57.85241409615</v>
      </c>
      <c r="C136" s="23">
        <v>55.772637036878997</v>
      </c>
      <c r="D136" s="23"/>
      <c r="E136" s="3">
        <f t="shared" si="6"/>
        <v>2.4397873005944842E-2</v>
      </c>
      <c r="F136" s="3">
        <f t="shared" si="7"/>
        <v>3.6975550860247453E-2</v>
      </c>
      <c r="G136" s="3"/>
    </row>
    <row r="137" spans="1:7" ht="19" x14ac:dyDescent="0.25">
      <c r="A137" s="22" t="d">
        <v>2011-01-31</v>
      </c>
      <c r="B137" s="23">
        <v>56.474555073401902</v>
      </c>
      <c r="C137" s="23">
        <v>53.783946005874</v>
      </c>
      <c r="D137" s="23"/>
      <c r="E137" s="3">
        <f t="shared" si="6"/>
        <v>3.9338490472188153E-2</v>
      </c>
      <c r="F137" s="3">
        <f t="shared" si="7"/>
        <v>2.048359772062228E-2</v>
      </c>
      <c r="G137" s="3"/>
    </row>
    <row r="138" spans="1:7" ht="19" x14ac:dyDescent="0.25">
      <c r="A138" s="22" t="d">
        <v>2010-12-31</v>
      </c>
      <c r="B138" s="23">
        <v>54.337018777919603</v>
      </c>
      <c r="C138" s="23">
        <v>52.704370874756997</v>
      </c>
      <c r="D138" s="23"/>
      <c r="E138" s="3">
        <f t="shared" si="6"/>
        <v>5.5985291216688479E-2</v>
      </c>
      <c r="F138" s="3">
        <f t="shared" si="7"/>
        <v>6.9593902572617217E-2</v>
      </c>
      <c r="G138" s="3"/>
    </row>
    <row r="139" spans="1:7" ht="19" x14ac:dyDescent="0.25">
      <c r="A139" s="22" t="d">
        <v>2010-11-30</v>
      </c>
      <c r="B139" s="23">
        <v>51.456226928420001</v>
      </c>
      <c r="C139" s="23">
        <v>49.275122780703001</v>
      </c>
      <c r="D139" s="23"/>
      <c r="E139" s="3">
        <f t="shared" si="6"/>
        <v>-9.4658553076384187E-3</v>
      </c>
      <c r="F139" s="3">
        <f t="shared" si="7"/>
        <v>5.1054018445344128E-3</v>
      </c>
      <c r="G139" s="3"/>
    </row>
    <row r="140" spans="1:7" ht="19" x14ac:dyDescent="0.25">
      <c r="A140" s="22" t="d">
        <v>2010-10-29</v>
      </c>
      <c r="B140" s="23">
        <v>51.947958789851903</v>
      </c>
      <c r="C140" s="23">
        <v>49.024831316471897</v>
      </c>
      <c r="D140" s="23"/>
      <c r="E140" s="3">
        <f t="shared" si="6"/>
        <v>6.4028776978415247E-2</v>
      </c>
      <c r="F140" s="3">
        <f t="shared" si="7"/>
        <v>4.0260407743701779E-2</v>
      </c>
      <c r="G140" s="3"/>
    </row>
    <row r="141" spans="1:7" ht="19" x14ac:dyDescent="0.25">
      <c r="A141" s="22" t="d">
        <v>2010-09-30</v>
      </c>
      <c r="B141" s="23">
        <v>48.821949099320001</v>
      </c>
      <c r="C141" s="23">
        <v>47.127460539236999</v>
      </c>
      <c r="D141" s="23"/>
      <c r="E141" s="3">
        <f t="shared" si="6"/>
        <v>0.12660074566380544</v>
      </c>
      <c r="F141" s="3">
        <f t="shared" si="7"/>
        <v>9.4636757998718832E-2</v>
      </c>
      <c r="G141" s="3"/>
    </row>
    <row r="142" spans="1:7" ht="19" x14ac:dyDescent="0.25">
      <c r="A142" s="22" t="d">
        <v>2010-08-31</v>
      </c>
      <c r="B142" s="23">
        <v>43.335626473914303</v>
      </c>
      <c r="C142" s="23">
        <v>43.053058646959997</v>
      </c>
      <c r="D142" s="23"/>
      <c r="E142" s="3">
        <f t="shared" si="6"/>
        <v>-6.9181440965675384E-2</v>
      </c>
      <c r="F142" s="3">
        <f t="shared" si="7"/>
        <v>-4.7111111111111131E-2</v>
      </c>
      <c r="G142" s="3"/>
    </row>
    <row r="143" spans="1:7" ht="19" x14ac:dyDescent="0.25">
      <c r="A143" s="22" t="d">
        <v>2010-07-30</v>
      </c>
      <c r="B143" s="23">
        <v>46.556470166293998</v>
      </c>
      <c r="C143" s="23">
        <v>45.181614718124997</v>
      </c>
      <c r="D143" s="23"/>
      <c r="E143" s="3">
        <f t="shared" si="6"/>
        <v>7.19773554387384E-2</v>
      </c>
      <c r="F143" s="3">
        <f t="shared" si="7"/>
        <v>7.0205479452054728E-2</v>
      </c>
      <c r="G143" s="3"/>
    </row>
    <row r="144" spans="1:7" ht="19" x14ac:dyDescent="0.25">
      <c r="A144" s="22" t="d">
        <v>2010-06-30</v>
      </c>
      <c r="B144" s="23">
        <v>43.430460475761997</v>
      </c>
      <c r="C144" s="23">
        <v>42.217700792616</v>
      </c>
      <c r="D144" s="23"/>
      <c r="E144" s="3">
        <f t="shared" si="6"/>
        <v>-6.3789513533976952E-2</v>
      </c>
      <c r="F144" s="3">
        <f t="shared" si="7"/>
        <v>-5.8405080290515894E-2</v>
      </c>
      <c r="G144" s="3"/>
    </row>
    <row r="145" spans="1:7" ht="19" x14ac:dyDescent="0.25">
      <c r="A145" s="22" t="d">
        <v>2010-05-28</v>
      </c>
      <c r="B145" s="23">
        <v>46.389632570450999</v>
      </c>
      <c r="C145" s="23">
        <v>44.836372742582</v>
      </c>
      <c r="D145" s="23"/>
      <c r="E145" s="3">
        <f t="shared" si="6"/>
        <v>-7.9937304075235138E-2</v>
      </c>
      <c r="F145" s="3">
        <f t="shared" si="7"/>
        <v>-7.8830678272292343E-2</v>
      </c>
      <c r="G145" s="3"/>
    </row>
    <row r="146" spans="1:7" ht="19" x14ac:dyDescent="0.25">
      <c r="A146" s="22" t="d">
        <v>2010-04-30</v>
      </c>
      <c r="B146" s="23">
        <v>50.420077648974001</v>
      </c>
      <c r="C146" s="23">
        <v>48.673323877621897</v>
      </c>
      <c r="D146" s="23"/>
      <c r="E146" s="3">
        <f t="shared" si="6"/>
        <v>2.2071911712353131E-2</v>
      </c>
      <c r="F146" s="3">
        <f t="shared" si="7"/>
        <v>2.1815740896121306E-2</v>
      </c>
      <c r="G146" s="3"/>
    </row>
    <row r="147" spans="1:7" ht="19" x14ac:dyDescent="0.25">
      <c r="A147" s="22" t="d">
        <v>2010-03-31</v>
      </c>
      <c r="B147" s="23">
        <v>49.331242812946002</v>
      </c>
      <c r="C147" s="23">
        <v>47.634149611882002</v>
      </c>
      <c r="D147" s="23"/>
      <c r="E147" s="3">
        <f t="shared" si="6"/>
        <v>6.7046533713200338E-2</v>
      </c>
      <c r="F147" s="3">
        <f t="shared" si="7"/>
        <v>6.3957693134744989E-2</v>
      </c>
      <c r="G147" s="3"/>
    </row>
    <row r="148" spans="1:7" ht="19" x14ac:dyDescent="0.25">
      <c r="A148" s="22" t="d">
        <v>2010-02-26</v>
      </c>
      <c r="B148" s="23">
        <v>46.231575900705003</v>
      </c>
      <c r="C148" s="23">
        <v>44.770717782524997</v>
      </c>
      <c r="D148" s="23"/>
      <c r="E148" s="3">
        <f t="shared" si="6"/>
        <v>4.5057562524811592E-2</v>
      </c>
      <c r="F148" s="3">
        <f t="shared" si="7"/>
        <v>3.4400294334069097E-2</v>
      </c>
      <c r="G148" s="3"/>
    </row>
    <row r="149" spans="1:7" ht="19" x14ac:dyDescent="0.25">
      <c r="A149" s="22" t="d">
        <v>2010-01-29</v>
      </c>
      <c r="B149" s="23">
        <v>44.238305676685997</v>
      </c>
      <c r="C149" s="23">
        <v>43.2818107533</v>
      </c>
      <c r="D149" s="23"/>
      <c r="E149" s="3">
        <f t="shared" si="6"/>
        <v>-8.1829779478768086E-2</v>
      </c>
      <c r="F149" s="3">
        <f t="shared" si="7"/>
        <v>-3.5657264502394863E-2</v>
      </c>
      <c r="G149" s="3"/>
    </row>
    <row r="150" spans="1:7" ht="19" x14ac:dyDescent="0.25">
      <c r="A150" s="22" t="d">
        <v>2009-12-31</v>
      </c>
      <c r="B150" s="23">
        <v>48.180941494239001</v>
      </c>
      <c r="C150" s="23">
        <v>44.882186757974999</v>
      </c>
      <c r="D150" s="23"/>
      <c r="E150" s="3">
        <f t="shared" si="6"/>
        <v>6.2321964391325028E-2</v>
      </c>
      <c r="F150" s="3">
        <f t="shared" si="7"/>
        <v>2.8631119993606034E-2</v>
      </c>
      <c r="G150" s="3"/>
    </row>
    <row r="151" spans="1:7" ht="19" x14ac:dyDescent="0.25">
      <c r="A151" s="22" t="d">
        <v>2009-11-30</v>
      </c>
      <c r="B151" s="23">
        <v>45.354368175795997</v>
      </c>
      <c r="C151" s="23">
        <v>43.632927184094903</v>
      </c>
      <c r="D151" s="23"/>
      <c r="E151" s="3">
        <f t="shared" si="6"/>
        <v>5.2322044210099353E-2</v>
      </c>
      <c r="F151" s="3">
        <f t="shared" si="7"/>
        <v>5.6918359524719853E-2</v>
      </c>
      <c r="G151" s="3"/>
    </row>
    <row r="152" spans="1:7" ht="19" x14ac:dyDescent="0.25">
      <c r="A152" s="22" t="d">
        <v>2009-10-30</v>
      </c>
      <c r="B152" s="23">
        <v>43.099323467883998</v>
      </c>
      <c r="C152" s="23">
        <v>41.283157578713997</v>
      </c>
      <c r="D152" s="23"/>
      <c r="E152" s="3">
        <f t="shared" si="6"/>
        <v>-1.1823647294589276E-2</v>
      </c>
      <c r="F152" s="3">
        <f t="shared" si="7"/>
        <v>-2.6310878895316334E-2</v>
      </c>
      <c r="G152" s="3"/>
    </row>
    <row r="153" spans="1:7" ht="19" x14ac:dyDescent="0.25">
      <c r="A153" s="22" t="d">
        <v>2009-09-30</v>
      </c>
      <c r="B153" s="23">
        <v>43.615011986360003</v>
      </c>
      <c r="C153" s="23">
        <v>42.398704765106999</v>
      </c>
      <c r="D153" s="23"/>
      <c r="E153" s="3">
        <f t="shared" si="6"/>
        <v>4.6340951981547619E-2</v>
      </c>
      <c r="F153" s="3">
        <f t="shared" si="7"/>
        <v>4.1335063527275361E-2</v>
      </c>
      <c r="G153" s="3"/>
    </row>
    <row r="154" spans="1:7" ht="19" x14ac:dyDescent="0.25">
      <c r="A154" s="22" t="d">
        <v>2009-08-31</v>
      </c>
      <c r="B154" s="23">
        <v>41.683365162915997</v>
      </c>
      <c r="C154" s="23">
        <v>40.715717976009998</v>
      </c>
      <c r="D154" s="23"/>
      <c r="E154" s="3">
        <f t="shared" si="6"/>
        <v>2.5150472914875339E-2</v>
      </c>
      <c r="F154" s="3">
        <f t="shared" si="7"/>
        <v>3.7111334002005995E-2</v>
      </c>
      <c r="G154" s="3"/>
    </row>
    <row r="155" spans="1:7" ht="19" x14ac:dyDescent="0.25">
      <c r="A155" s="22" t="d">
        <v>2009-07-31</v>
      </c>
      <c r="B155" s="23">
        <v>40.660728609327997</v>
      </c>
      <c r="C155" s="23">
        <v>39.258772555204999</v>
      </c>
      <c r="D155" s="23"/>
      <c r="E155" s="3">
        <f t="shared" si="6"/>
        <v>9.2531705025836672E-2</v>
      </c>
      <c r="F155" s="3">
        <f t="shared" si="7"/>
        <v>7.7371947266047139E-2</v>
      </c>
      <c r="G155" s="3"/>
    </row>
    <row r="156" spans="1:7" ht="19" x14ac:dyDescent="0.25">
      <c r="A156" s="22" t="d">
        <v>2009-06-30</v>
      </c>
      <c r="B156" s="23">
        <v>37.216978163911897</v>
      </c>
      <c r="C156" s="23">
        <v>36.439386281430998</v>
      </c>
      <c r="D156" s="23"/>
      <c r="E156" s="3">
        <f t="shared" si="6"/>
        <v>4.3116119549237719E-2</v>
      </c>
      <c r="F156" s="3">
        <f t="shared" si="7"/>
        <v>3.6731807097457685E-3</v>
      </c>
      <c r="G156" s="3"/>
    </row>
    <row r="157" spans="1:7" ht="19" x14ac:dyDescent="0.25">
      <c r="A157" s="22" t="d">
        <v>2009-05-29</v>
      </c>
      <c r="B157" s="23">
        <v>35.678653091847998</v>
      </c>
      <c r="C157" s="23">
        <v>36.306027680905999</v>
      </c>
      <c r="D157" s="23"/>
      <c r="E157" s="3">
        <f t="shared" si="6"/>
        <v>2.5885900980145666E-2</v>
      </c>
      <c r="F157" s="3">
        <f t="shared" si="7"/>
        <v>5.4632369679034759E-2</v>
      </c>
      <c r="G157" s="3"/>
    </row>
    <row r="158" spans="1:7" ht="19" x14ac:dyDescent="0.25">
      <c r="A158" s="22" t="d">
        <v>2009-04-30</v>
      </c>
      <c r="B158" s="23">
        <v>34.778383305356002</v>
      </c>
      <c r="C158" s="23">
        <v>34.425292381226001</v>
      </c>
      <c r="D158" s="23"/>
      <c r="E158" s="3">
        <f t="shared" si="6"/>
        <v>0.12943514050525498</v>
      </c>
      <c r="F158" s="3">
        <f t="shared" si="7"/>
        <v>0.10990399191511231</v>
      </c>
      <c r="G158" s="3"/>
    </row>
    <row r="159" spans="1:7" ht="19" x14ac:dyDescent="0.25">
      <c r="A159" s="22" t="d">
        <v>2009-03-31</v>
      </c>
      <c r="B159" s="23">
        <v>30.792722891371898</v>
      </c>
      <c r="C159" s="23">
        <v>31.016459650555898</v>
      </c>
      <c r="D159" s="23"/>
      <c r="E159" s="3">
        <f t="shared" si="6"/>
        <v>0.11610254330718588</v>
      </c>
      <c r="F159" s="3">
        <f t="shared" si="7"/>
        <v>8.2722045740195718E-2</v>
      </c>
      <c r="G159" s="3"/>
    </row>
    <row r="160" spans="1:7" ht="19" x14ac:dyDescent="0.25">
      <c r="A160" s="22" t="d">
        <v>2009-02-27</v>
      </c>
      <c r="B160" s="23">
        <v>27.589510548133202</v>
      </c>
      <c r="C160" s="23">
        <v>28.646742506616</v>
      </c>
      <c r="D160" s="23"/>
      <c r="E160" s="3">
        <f t="shared" si="6"/>
        <v>-4.0571428571431326E-2</v>
      </c>
      <c r="F160" s="3">
        <f t="shared" si="7"/>
        <v>-0.1052503646086534</v>
      </c>
      <c r="G160" s="3"/>
    </row>
    <row r="161" spans="1:7" ht="19" x14ac:dyDescent="0.25">
      <c r="A161" s="22" t="d">
        <v>2009-01-30</v>
      </c>
      <c r="B161" s="23">
        <v>28.756190267560001</v>
      </c>
      <c r="C161" s="23">
        <v>32.016489723504002</v>
      </c>
      <c r="D161" s="23"/>
      <c r="E161" s="3">
        <f t="shared" si="6"/>
        <v>-3.3773861967691304E-2</v>
      </c>
      <c r="F161" s="3">
        <f t="shared" si="7"/>
        <v>-8.0464908359409865E-2</v>
      </c>
      <c r="G161" s="3"/>
    </row>
    <row r="162" spans="1:7" ht="19" x14ac:dyDescent="0.25">
      <c r="A162" s="22" t="d">
        <v>2008-12-31</v>
      </c>
      <c r="B162" s="23">
        <v>29.761345854419901</v>
      </c>
      <c r="C162" s="23">
        <v>34.818127132463999</v>
      </c>
      <c r="D162" s="23"/>
      <c r="E162" s="3">
        <f t="shared" si="6"/>
        <v>2.1852036466344964E-2</v>
      </c>
      <c r="F162" s="3">
        <f t="shared" si="7"/>
        <v>1.766105918664497E-2</v>
      </c>
      <c r="G162" s="3"/>
    </row>
    <row r="163" spans="1:7" ht="19" x14ac:dyDescent="0.25">
      <c r="A163" s="22" t="d">
        <v>2008-11-28</v>
      </c>
      <c r="B163" s="23">
        <v>29.124907317636001</v>
      </c>
      <c r="C163" s="23">
        <v>34.213873880849903</v>
      </c>
      <c r="D163" s="23"/>
      <c r="E163" s="3">
        <f t="shared" si="6"/>
        <v>-0.11636459154189649</v>
      </c>
      <c r="F163" s="3">
        <f t="shared" si="7"/>
        <v>-8.0149501661129718E-2</v>
      </c>
      <c r="G163" s="3"/>
    </row>
    <row r="164" spans="1:7" ht="19" x14ac:dyDescent="0.25">
      <c r="A164" s="22" t="d">
        <v>2008-10-31</v>
      </c>
      <c r="B164" s="23">
        <v>32.960321687943001</v>
      </c>
      <c r="C164" s="23">
        <v>37.1950376095199</v>
      </c>
      <c r="D164" s="23"/>
      <c r="E164" s="3">
        <f t="shared" si="6"/>
        <v>-0.1795258620689634</v>
      </c>
      <c r="F164" s="3">
        <f t="shared" si="7"/>
        <v>-0.17477724468814479</v>
      </c>
      <c r="G164" s="3"/>
    </row>
    <row r="165" spans="1:7" ht="19" x14ac:dyDescent="0.25">
      <c r="A165" s="22" t="d">
        <v>2008-09-30</v>
      </c>
      <c r="B165" s="23">
        <v>40.172285955359897</v>
      </c>
      <c r="C165" s="23">
        <v>45.072724146420001</v>
      </c>
      <c r="D165" s="23"/>
      <c r="E165" s="3">
        <f t="shared" si="6"/>
        <v>-0.13173652694610807</v>
      </c>
      <c r="F165" s="3">
        <f t="shared" si="7"/>
        <v>-9.2410726191030287E-2</v>
      </c>
      <c r="G165" s="3"/>
    </row>
    <row r="166" spans="1:7" ht="19" x14ac:dyDescent="0.25">
      <c r="A166" s="22" t="d">
        <v>2008-08-29</v>
      </c>
      <c r="B166" s="23">
        <v>46.267391410655897</v>
      </c>
      <c r="C166" s="23">
        <v>49.662028240218</v>
      </c>
      <c r="D166" s="23"/>
      <c r="E166" s="3">
        <f t="shared" si="6"/>
        <v>2.6310735548298003E-2</v>
      </c>
      <c r="F166" s="3">
        <f t="shared" si="7"/>
        <v>1.4601978332548322E-2</v>
      </c>
      <c r="G166" s="3"/>
    </row>
    <row r="167" spans="1:7" ht="19" x14ac:dyDescent="0.25">
      <c r="A167" s="22" t="d">
        <v>2008-07-31</v>
      </c>
      <c r="B167" s="23">
        <v>45.081270036543003</v>
      </c>
      <c r="C167" s="23">
        <v>48.947300814290998</v>
      </c>
      <c r="D167" s="23"/>
      <c r="E167" s="3">
        <f t="shared" si="6"/>
        <v>-1.3003260292668038E-2</v>
      </c>
      <c r="F167" s="3">
        <f t="shared" si="7"/>
        <v>-6.2412232797628324E-3</v>
      </c>
      <c r="G167" s="3"/>
    </row>
    <row r="168" spans="1:7" ht="19" x14ac:dyDescent="0.25">
      <c r="A168" s="22" t="d">
        <v>2008-06-30</v>
      </c>
      <c r="B168" s="23">
        <v>45.675196505624399</v>
      </c>
      <c r="C168" s="23">
        <v>49.254710459850997</v>
      </c>
      <c r="D168" s="23"/>
      <c r="E168" s="3">
        <f t="shared" si="6"/>
        <v>-8.9786059351276759E-2</v>
      </c>
      <c r="F168" s="3">
        <f t="shared" si="7"/>
        <v>-8.1207935489498867E-2</v>
      </c>
      <c r="G168" s="3"/>
    </row>
    <row r="169" spans="1:7" ht="19" x14ac:dyDescent="0.25">
      <c r="A169" s="22" t="d">
        <v>2008-05-30</v>
      </c>
      <c r="B169" s="23">
        <v>50.180726163204</v>
      </c>
      <c r="C169" s="23">
        <v>53.608114787203903</v>
      </c>
      <c r="D169" s="23"/>
      <c r="E169" s="3">
        <f t="shared" si="6"/>
        <v>6.3681409432923525E-2</v>
      </c>
      <c r="F169" s="3">
        <f t="shared" si="7"/>
        <v>2.0160116448324158E-2</v>
      </c>
      <c r="G169" s="3"/>
    </row>
    <row r="170" spans="1:7" ht="19" x14ac:dyDescent="0.25">
      <c r="A170" s="22" t="d">
        <v>2008-04-30</v>
      </c>
      <c r="B170" s="23">
        <v>47.176462536800997</v>
      </c>
      <c r="C170" s="23">
        <v>52.548726344880002</v>
      </c>
      <c r="D170" s="23"/>
      <c r="E170" s="3">
        <f t="shared" si="6"/>
        <v>7.1793863099921224E-2</v>
      </c>
      <c r="F170" s="3">
        <f t="shared" si="7"/>
        <v>4.8854961832061068E-2</v>
      </c>
      <c r="G170" s="3"/>
    </row>
    <row r="171" spans="1:7" ht="19" x14ac:dyDescent="0.25">
      <c r="A171" s="22" t="d">
        <v>2008-03-31</v>
      </c>
      <c r="B171" s="23">
        <v>44.016358145916001</v>
      </c>
      <c r="C171" s="23">
        <v>50.101041857200002</v>
      </c>
      <c r="D171" s="23"/>
      <c r="E171" s="3">
        <f t="shared" si="6"/>
        <v>3.6719706242350734E-3</v>
      </c>
      <c r="F171" s="3">
        <f t="shared" si="7"/>
        <v>-8.9465579530591255E-3</v>
      </c>
      <c r="G171" s="3"/>
    </row>
    <row r="172" spans="1:7" ht="19" x14ac:dyDescent="0.25">
      <c r="A172" s="22" t="d">
        <v>2008-02-29</v>
      </c>
      <c r="B172" s="23">
        <v>43.855322689284598</v>
      </c>
      <c r="C172" s="23">
        <v>50.553320064879998</v>
      </c>
      <c r="D172" s="23"/>
      <c r="E172" s="3">
        <f t="shared" si="6"/>
        <v>-2.9430925464648365E-2</v>
      </c>
      <c r="F172" s="3">
        <f t="shared" si="7"/>
        <v>-2.4963289280469897E-2</v>
      </c>
      <c r="G172" s="3"/>
    </row>
    <row r="173" spans="1:7" ht="19" x14ac:dyDescent="0.25">
      <c r="A173" s="22" t="d">
        <v>2008-01-31</v>
      </c>
      <c r="B173" s="23">
        <v>45.185163879530997</v>
      </c>
      <c r="C173" s="23">
        <v>51.847606873769998</v>
      </c>
      <c r="D173" s="23"/>
      <c r="E173" s="3">
        <f t="shared" si="6"/>
        <v>-0.13190286094477555</v>
      </c>
      <c r="F173" s="3">
        <f t="shared" si="7"/>
        <v>-6.1660351360661447E-2</v>
      </c>
      <c r="G173" s="3"/>
    </row>
    <row r="174" spans="1:7" ht="19" x14ac:dyDescent="0.25">
      <c r="A174" s="22" t="d">
        <v>2007-12-31</v>
      </c>
      <c r="B174" s="23">
        <v>52.050815336987903</v>
      </c>
      <c r="C174" s="23">
        <v>55.254626561877501</v>
      </c>
      <c r="D174" s="23"/>
      <c r="E174" s="3">
        <f t="shared" si="6"/>
        <v>1.2647917240059604E-2</v>
      </c>
      <c r="F174" s="3">
        <f t="shared" si="7"/>
        <v>-6.9449740435341438E-3</v>
      </c>
      <c r="G174" s="3"/>
    </row>
    <row r="175" spans="1:7" ht="19" x14ac:dyDescent="0.25">
      <c r="A175" s="22" t="d">
        <v>2007-11-30</v>
      </c>
      <c r="B175" s="23">
        <v>51.400703493126002</v>
      </c>
      <c r="C175" s="23">
        <v>55.641052225337397</v>
      </c>
      <c r="D175" s="23"/>
      <c r="E175" s="3">
        <f t="shared" si="6"/>
        <v>-7.9798217089725301E-2</v>
      </c>
      <c r="F175" s="3">
        <f t="shared" si="7"/>
        <v>-4.5221233188228668E-2</v>
      </c>
      <c r="G175" s="3"/>
    </row>
    <row r="176" spans="1:7" ht="19" x14ac:dyDescent="0.25">
      <c r="A176" s="22" t="d">
        <v>2007-10-31</v>
      </c>
      <c r="B176" s="23">
        <v>55.858078573336002</v>
      </c>
      <c r="C176" s="23">
        <v>58.276382089157501</v>
      </c>
      <c r="D176" s="23"/>
      <c r="E176" s="3">
        <f t="shared" si="6"/>
        <v>6.7709570957094206E-2</v>
      </c>
      <c r="F176" s="3">
        <f t="shared" si="7"/>
        <v>1.792328042328218E-2</v>
      </c>
      <c r="G176" s="3"/>
    </row>
    <row r="177" spans="1:7" ht="19" x14ac:dyDescent="0.25">
      <c r="A177" s="22" t="d">
        <v>2007-09-28</v>
      </c>
      <c r="B177" s="23">
        <v>52.31579831514</v>
      </c>
      <c r="C177" s="23">
        <v>57.250269455399902</v>
      </c>
      <c r="D177" s="23"/>
      <c r="E177" s="3">
        <f t="shared" si="6"/>
        <v>3.5720389676978319E-2</v>
      </c>
      <c r="F177" s="3">
        <f t="shared" si="7"/>
        <v>3.8467049220287285E-2</v>
      </c>
      <c r="G177" s="3"/>
    </row>
    <row r="178" spans="1:7" ht="19" x14ac:dyDescent="0.25">
      <c r="A178" s="22" t="d">
        <v>2007-08-31</v>
      </c>
      <c r="B178" s="23">
        <v>50.511507581168999</v>
      </c>
      <c r="C178" s="23">
        <v>55.129596551364003</v>
      </c>
      <c r="D178" s="23"/>
      <c r="E178" s="3">
        <f t="shared" si="6"/>
        <v>2.883770001758397E-2</v>
      </c>
      <c r="F178" s="3">
        <f t="shared" si="7"/>
        <v>1.4712005551700224E-2</v>
      </c>
      <c r="G178" s="3"/>
    </row>
    <row r="179" spans="1:7" ht="19" x14ac:dyDescent="0.25">
      <c r="A179" s="22" t="d">
        <v>2007-07-31</v>
      </c>
      <c r="B179" s="23">
        <v>49.095700498052999</v>
      </c>
      <c r="C179" s="23">
        <v>54.330289037420002</v>
      </c>
      <c r="D179" s="23"/>
      <c r="E179" s="3">
        <f t="shared" si="6"/>
        <v>-1.3016313779937505E-2</v>
      </c>
      <c r="F179" s="3">
        <f t="shared" si="7"/>
        <v>-3.5346097201767249E-2</v>
      </c>
      <c r="G179" s="3"/>
    </row>
    <row r="180" spans="1:7" ht="19" x14ac:dyDescent="0.25">
      <c r="A180" s="22" t="d">
        <v>2007-06-29</v>
      </c>
      <c r="B180" s="23">
        <v>49.743173249477998</v>
      </c>
      <c r="C180" s="23">
        <v>56.321017185355998</v>
      </c>
      <c r="D180" s="23"/>
      <c r="E180" s="3">
        <f t="shared" si="6"/>
        <v>5.7601675685110881E-3</v>
      </c>
      <c r="F180" s="3">
        <f t="shared" si="7"/>
        <v>-1.7627824575743471E-2</v>
      </c>
      <c r="G180" s="3"/>
    </row>
    <row r="181" spans="1:7" ht="19" x14ac:dyDescent="0.25">
      <c r="A181" s="22" t="d">
        <v>2007-05-31</v>
      </c>
      <c r="B181" s="23">
        <v>49.458285238850998</v>
      </c>
      <c r="C181" s="23">
        <v>57.331649444399901</v>
      </c>
      <c r="D181" s="23"/>
      <c r="E181" s="3">
        <f t="shared" si="6"/>
        <v>4.1636363636363638E-2</v>
      </c>
      <c r="F181" s="3">
        <f t="shared" si="7"/>
        <v>3.7266574247735301E-2</v>
      </c>
      <c r="G181" s="3"/>
    </row>
    <row r="182" spans="1:7" ht="19" x14ac:dyDescent="0.25">
      <c r="A182" s="22" t="d">
        <v>2007-04-30</v>
      </c>
      <c r="B182" s="23">
        <v>47.481335104499998</v>
      </c>
      <c r="C182" s="23">
        <v>55.271856693135</v>
      </c>
      <c r="D182" s="23"/>
      <c r="E182" s="3">
        <f t="shared" si="6"/>
        <v>5.001909125620467E-2</v>
      </c>
      <c r="F182" s="3">
        <f t="shared" si="7"/>
        <v>4.0192266911712765E-2</v>
      </c>
      <c r="G182" s="3"/>
    </row>
    <row r="183" spans="1:7" ht="19" x14ac:dyDescent="0.25">
      <c r="A183" s="22" t="d">
        <v>2007-03-30</v>
      </c>
      <c r="B183" s="23">
        <v>45.219496959521997</v>
      </c>
      <c r="C183" s="23">
        <v>53.136192655262498</v>
      </c>
      <c r="D183" s="23"/>
      <c r="E183" s="3">
        <f t="shared" si="6"/>
        <v>4.2177914110429482E-3</v>
      </c>
      <c r="F183" s="3">
        <f t="shared" si="7"/>
        <v>1.1209181225828422E-2</v>
      </c>
      <c r="G183" s="3"/>
    </row>
    <row r="184" spans="1:7" ht="19" x14ac:dyDescent="0.25">
      <c r="A184" s="22" t="d">
        <v>2007-02-28</v>
      </c>
      <c r="B184" s="23">
        <v>45.029571619103997</v>
      </c>
      <c r="C184" s="23">
        <v>52.547181771875003</v>
      </c>
      <c r="D184" s="23"/>
      <c r="E184" s="3">
        <f t="shared" si="6"/>
        <v>-2.2122234720660043E-2</v>
      </c>
      <c r="F184" s="3">
        <f t="shared" si="7"/>
        <v>-1.6244223498109469E-2</v>
      </c>
      <c r="G184" s="3"/>
    </row>
    <row r="185" spans="1:7" ht="19" x14ac:dyDescent="0.25">
      <c r="A185" s="22" t="d">
        <v>2007-01-31</v>
      </c>
      <c r="B185" s="23">
        <v>46.048262081346003</v>
      </c>
      <c r="C185" s="23">
        <v>53.414864773375001</v>
      </c>
      <c r="D185" s="23"/>
      <c r="E185" s="3">
        <f t="shared" si="6"/>
        <v>1.5419760137064602E-2</v>
      </c>
      <c r="F185" s="3">
        <f t="shared" si="7"/>
        <v>1.8614934740746082E-2</v>
      </c>
      <c r="G185" s="3"/>
    </row>
    <row r="186" spans="1:7" ht="19" x14ac:dyDescent="0.25">
      <c r="A186" s="22" t="d">
        <v>2006-12-29</v>
      </c>
      <c r="B186" s="23">
        <v>45.348991509807</v>
      </c>
      <c r="C186" s="23">
        <v>52.438721396687498</v>
      </c>
      <c r="D186" s="23"/>
      <c r="E186" s="3">
        <f t="shared" si="6"/>
        <v>-1.0264812482063953E-2</v>
      </c>
      <c r="F186" s="3">
        <f t="shared" si="7"/>
        <v>1.2015289897262549E-2</v>
      </c>
      <c r="G186" s="3"/>
    </row>
    <row r="187" spans="1:7" ht="19" x14ac:dyDescent="0.25">
      <c r="A187" s="22" t="d">
        <v>2006-11-30</v>
      </c>
      <c r="B187" s="23">
        <v>45.819318219385003</v>
      </c>
      <c r="C187" s="23">
        <v>51.8161355072125</v>
      </c>
      <c r="D187" s="23"/>
      <c r="E187" s="3">
        <f t="shared" si="6"/>
        <v>3.4811357448463788E-2</v>
      </c>
      <c r="F187" s="3">
        <f t="shared" si="7"/>
        <v>2.2318478819469977E-2</v>
      </c>
      <c r="G187" s="3"/>
    </row>
    <row r="188" spans="1:7" ht="19" x14ac:dyDescent="0.25">
      <c r="A188" s="22" t="d">
        <v>2006-10-31</v>
      </c>
      <c r="B188" s="23">
        <v>44.277942921269997</v>
      </c>
      <c r="C188" s="23">
        <v>50.684925080340498</v>
      </c>
      <c r="D188" s="23"/>
      <c r="E188" s="3">
        <f t="shared" si="6"/>
        <v>3.9838220424671271E-2</v>
      </c>
      <c r="F188" s="3">
        <f t="shared" si="7"/>
        <v>3.6053852589944493E-2</v>
      </c>
      <c r="G188" s="3"/>
    </row>
    <row r="189" spans="1:7" ht="19" x14ac:dyDescent="0.25">
      <c r="A189" s="22" t="d">
        <v>2006-09-29</v>
      </c>
      <c r="B189" s="23">
        <v>42.581568989825001</v>
      </c>
      <c r="C189" s="23">
        <v>48.921129875283498</v>
      </c>
      <c r="D189" s="23"/>
      <c r="E189" s="3">
        <f t="shared" si="6"/>
        <v>3.6905011532818749E-2</v>
      </c>
      <c r="F189" s="3">
        <f t="shared" si="7"/>
        <v>2.2833390367552511E-2</v>
      </c>
      <c r="G189" s="3"/>
    </row>
    <row r="190" spans="1:7" ht="19" x14ac:dyDescent="0.25">
      <c r="A190" s="22" t="d">
        <v>2006-08-31</v>
      </c>
      <c r="B190" s="23">
        <v>41.066026797264897</v>
      </c>
      <c r="C190" s="23">
        <v>47.829030940907998</v>
      </c>
      <c r="D190" s="23"/>
      <c r="E190" s="3">
        <f t="shared" si="6"/>
        <v>7.5795172569363439E-2</v>
      </c>
      <c r="F190" s="3">
        <f t="shared" si="7"/>
        <v>2.2986683576410941E-2</v>
      </c>
      <c r="G190" s="3"/>
    </row>
    <row r="191" spans="1:7" ht="19" x14ac:dyDescent="0.25">
      <c r="A191" s="22" t="d">
        <v>2006-07-31</v>
      </c>
      <c r="B191" s="23">
        <v>38.172718975104999</v>
      </c>
      <c r="C191" s="23">
        <v>46.754304536687997</v>
      </c>
      <c r="D191" s="23"/>
      <c r="E191" s="3">
        <f t="shared" si="6"/>
        <v>-4.1098853558295505E-2</v>
      </c>
      <c r="F191" s="3">
        <f t="shared" si="7"/>
        <v>-1.1875544295780608E-3</v>
      </c>
      <c r="G191" s="3"/>
    </row>
    <row r="192" spans="1:7" ht="19" x14ac:dyDescent="0.25">
      <c r="A192" s="22" t="d">
        <v>2006-06-30</v>
      </c>
      <c r="B192" s="23">
        <v>39.808815660255</v>
      </c>
      <c r="C192" s="23">
        <v>46.809893833457998</v>
      </c>
      <c r="D192" s="23"/>
      <c r="E192" s="3">
        <f t="shared" si="6"/>
        <v>-1.1122994652406352E-2</v>
      </c>
      <c r="F192" s="3">
        <f t="shared" si="7"/>
        <v>1.3239187530231702E-3</v>
      </c>
      <c r="G192" s="3"/>
    </row>
    <row r="193" spans="1:7" ht="19" x14ac:dyDescent="0.25">
      <c r="A193" s="22" t="d">
        <v>2006-05-31</v>
      </c>
      <c r="B193" s="23">
        <v>40.256589489874997</v>
      </c>
      <c r="C193" s="23">
        <v>46.748003275255499</v>
      </c>
      <c r="D193" s="23"/>
      <c r="E193" s="3">
        <f t="shared" si="6"/>
        <v>-7.4440704810928585E-2</v>
      </c>
      <c r="F193" s="3">
        <f t="shared" si="7"/>
        <v>-3.2235887250782962E-2</v>
      </c>
      <c r="G193" s="3"/>
    </row>
    <row r="194" spans="1:7" ht="19" x14ac:dyDescent="0.25">
      <c r="A194" s="22" t="d">
        <v>2006-04-28</v>
      </c>
      <c r="B194" s="23">
        <v>43.494338719435</v>
      </c>
      <c r="C194" s="23">
        <v>48.305163065464498</v>
      </c>
      <c r="D194" s="23"/>
      <c r="E194" s="3">
        <f t="shared" si="6"/>
        <v>-8.4413034943070179E-3</v>
      </c>
      <c r="F194" s="3">
        <f t="shared" si="7"/>
        <v>9.5627361764479349E-3</v>
      </c>
      <c r="G194" s="3"/>
    </row>
    <row r="195" spans="1:7" ht="19" x14ac:dyDescent="0.25">
      <c r="A195" s="22" t="d">
        <v>2006-03-31</v>
      </c>
      <c r="B195" s="23">
        <v>43.864613232389999</v>
      </c>
      <c r="C195" s="23">
        <v>47.847609003886497</v>
      </c>
      <c r="D195" s="23"/>
      <c r="E195" s="3">
        <f t="shared" ref="E195:E222" si="8">(B195-B196)/B196</f>
        <v>2.3508137432188051E-2</v>
      </c>
      <c r="F195" s="3">
        <f t="shared" ref="F195:F222" si="9">(C195-C196)/C196</f>
        <v>2.0504654053672071E-2</v>
      </c>
      <c r="G195" s="3"/>
    </row>
    <row r="196" spans="1:7" ht="19" x14ac:dyDescent="0.25">
      <c r="A196" s="22" t="d">
        <v>2006-02-28</v>
      </c>
      <c r="B196" s="23">
        <v>42.857122115745</v>
      </c>
      <c r="C196" s="23">
        <v>46.886223216939896</v>
      </c>
      <c r="D196" s="23"/>
      <c r="E196" s="3">
        <f t="shared" si="8"/>
        <v>-1.1126564673157098E-2</v>
      </c>
      <c r="F196" s="3">
        <f t="shared" si="9"/>
        <v>2.1995286724251955E-3</v>
      </c>
      <c r="G196" s="3"/>
    </row>
    <row r="197" spans="1:7" ht="19" x14ac:dyDescent="0.25">
      <c r="A197" s="22" t="d">
        <v>2006-01-31</v>
      </c>
      <c r="B197" s="23">
        <v>43.339340086104997</v>
      </c>
      <c r="C197" s="23">
        <v>46.783321958899997</v>
      </c>
      <c r="D197" s="23"/>
      <c r="E197" s="3">
        <f t="shared" si="8"/>
        <v>4.0305911533691584E-2</v>
      </c>
      <c r="F197" s="3">
        <f t="shared" si="9"/>
        <v>3.2190059190788892E-2</v>
      </c>
      <c r="G197" s="3"/>
    </row>
    <row r="198" spans="1:7" ht="19" x14ac:dyDescent="0.25">
      <c r="A198" s="22" t="d">
        <v>2005-12-30</v>
      </c>
      <c r="B198" s="23">
        <v>41.660188225029998</v>
      </c>
      <c r="C198" s="23">
        <v>45.324329121689999</v>
      </c>
      <c r="D198" s="23"/>
      <c r="E198" s="3">
        <f t="shared" si="8"/>
        <v>-1.8431914233307239E-2</v>
      </c>
      <c r="F198" s="3">
        <f t="shared" si="9"/>
        <v>1.7639578955093701E-4</v>
      </c>
      <c r="G198" s="3"/>
    </row>
    <row r="199" spans="1:7" ht="19" x14ac:dyDescent="0.25">
      <c r="A199" s="22" t="d">
        <v>2005-11-30</v>
      </c>
      <c r="B199" s="23">
        <v>42.442484458415997</v>
      </c>
      <c r="C199" s="23">
        <v>45.316335510907997</v>
      </c>
      <c r="D199" s="23"/>
      <c r="E199" s="3">
        <f t="shared" si="8"/>
        <v>7.0453067418165885E-2</v>
      </c>
      <c r="F199" s="3">
        <f t="shared" si="9"/>
        <v>4.6160337552742507E-2</v>
      </c>
      <c r="G199" s="3"/>
    </row>
    <row r="200" spans="1:7" ht="19" x14ac:dyDescent="0.25">
      <c r="A200" s="22" t="d">
        <v>2005-10-31</v>
      </c>
      <c r="B200" s="23">
        <v>39.649084813016003</v>
      </c>
      <c r="C200" s="23">
        <v>43.316816633400002</v>
      </c>
      <c r="D200" s="23"/>
      <c r="E200" s="3">
        <f t="shared" si="8"/>
        <v>-2.0386493947759595E-2</v>
      </c>
      <c r="F200" s="3">
        <f t="shared" si="9"/>
        <v>-2.3485784919653804E-2</v>
      </c>
      <c r="G200" s="3"/>
    </row>
    <row r="201" spans="1:7" ht="19" x14ac:dyDescent="0.25">
      <c r="A201" s="22" t="d">
        <v>2005-09-30</v>
      </c>
      <c r="B201" s="23">
        <v>40.474212092888003</v>
      </c>
      <c r="C201" s="23">
        <v>44.358613489139998</v>
      </c>
      <c r="D201" s="23"/>
      <c r="E201" s="3">
        <f t="shared" si="8"/>
        <v>7.0573139435415565E-3</v>
      </c>
      <c r="F201" s="3">
        <f t="shared" si="9"/>
        <v>7.9165422015897748E-3</v>
      </c>
      <c r="G201" s="3"/>
    </row>
    <row r="202" spans="1:7" ht="19" x14ac:dyDescent="0.25">
      <c r="A202" s="22" t="d">
        <v>2005-08-31</v>
      </c>
      <c r="B202" s="23">
        <v>40.190574590432</v>
      </c>
      <c r="C202" s="23">
        <v>44.0102048451825</v>
      </c>
      <c r="D202" s="23"/>
      <c r="E202" s="3">
        <f t="shared" si="8"/>
        <v>-5.9523809523808983E-3</v>
      </c>
      <c r="F202" s="3">
        <f t="shared" si="9"/>
        <v>-1.0874897792314061E-2</v>
      </c>
      <c r="G202" s="3"/>
    </row>
    <row r="203" spans="1:7" ht="19" x14ac:dyDescent="0.25">
      <c r="A203" s="22" t="d">
        <v>2005-07-29</v>
      </c>
      <c r="B203" s="23">
        <v>40.431236713727998</v>
      </c>
      <c r="C203" s="23">
        <v>44.494073345175003</v>
      </c>
      <c r="D203" s="23"/>
      <c r="E203" s="3">
        <f t="shared" si="8"/>
        <v>5.9459459459459477E-2</v>
      </c>
      <c r="F203" s="3">
        <f t="shared" si="9"/>
        <v>4.3782538192370171E-2</v>
      </c>
      <c r="G203" s="3"/>
    </row>
    <row r="204" spans="1:7" ht="19" x14ac:dyDescent="0.25">
      <c r="A204" s="22" t="d">
        <v>2005-06-30</v>
      </c>
      <c r="B204" s="23">
        <v>38.162136694079997</v>
      </c>
      <c r="C204" s="23">
        <v>42.627723416632499</v>
      </c>
      <c r="D204" s="23"/>
      <c r="E204" s="3">
        <f t="shared" si="8"/>
        <v>-1.5521064301552237E-2</v>
      </c>
      <c r="F204" s="3">
        <f t="shared" si="9"/>
        <v>7.5825426121109958E-3</v>
      </c>
      <c r="G204" s="3"/>
    </row>
    <row r="205" spans="1:7" ht="19" x14ac:dyDescent="0.25">
      <c r="A205" s="22" t="d">
        <v>2005-05-31</v>
      </c>
      <c r="B205" s="23">
        <v>38.763792002320002</v>
      </c>
      <c r="C205" s="23">
        <v>42.306929322258902</v>
      </c>
      <c r="D205" s="23"/>
      <c r="E205" s="3">
        <f t="shared" si="8"/>
        <v>8.6746987951807228E-2</v>
      </c>
      <c r="F205" s="3">
        <f t="shared" si="9"/>
        <v>3.8814208136737617E-2</v>
      </c>
      <c r="G205" s="3"/>
    </row>
    <row r="206" spans="1:7" ht="19" x14ac:dyDescent="0.25">
      <c r="A206" s="22" t="d">
        <v>2005-04-29</v>
      </c>
      <c r="B206" s="23">
        <v>35.669564702800002</v>
      </c>
      <c r="C206" s="23">
        <v>40.726175085862998</v>
      </c>
      <c r="D206" s="23"/>
      <c r="E206" s="3">
        <f t="shared" si="8"/>
        <v>-4.4879171461449957E-2</v>
      </c>
      <c r="F206" s="3">
        <f t="shared" si="9"/>
        <v>-2.2026815253351907E-2</v>
      </c>
      <c r="G206" s="3"/>
    </row>
    <row r="207" spans="1:7" ht="19" x14ac:dyDescent="0.25">
      <c r="A207" s="22" t="d">
        <v>2005-03-31</v>
      </c>
      <c r="B207" s="23">
        <v>37.345604490040003</v>
      </c>
      <c r="C207" s="23">
        <v>41.643447612945998</v>
      </c>
      <c r="D207" s="23"/>
      <c r="E207" s="3">
        <f t="shared" si="8"/>
        <v>-2.3376039559451531E-2</v>
      </c>
      <c r="F207" s="3">
        <f t="shared" si="9"/>
        <v>-1.8719604275260555E-2</v>
      </c>
      <c r="G207" s="3"/>
    </row>
    <row r="208" spans="1:7" ht="19" x14ac:dyDescent="0.25">
      <c r="A208" s="22" t="d">
        <v>2005-02-28</v>
      </c>
      <c r="B208" s="23">
        <v>38.239492376568002</v>
      </c>
      <c r="C208" s="23">
        <v>42.437867702624999</v>
      </c>
      <c r="D208" s="23"/>
      <c r="E208" s="3">
        <f t="shared" si="8"/>
        <v>5.6509945750452964E-3</v>
      </c>
      <c r="F208" s="3">
        <f t="shared" si="9"/>
        <v>2.085143353605556E-2</v>
      </c>
      <c r="G208" s="3"/>
    </row>
    <row r="209" spans="1:7" ht="19" x14ac:dyDescent="0.25">
      <c r="A209" s="22" t="d">
        <v>2005-01-31</v>
      </c>
      <c r="B209" s="23">
        <v>38.024615480767999</v>
      </c>
      <c r="C209" s="23">
        <v>41.571051681465001</v>
      </c>
      <c r="D209" s="23"/>
      <c r="E209" s="3">
        <f t="shared" si="8"/>
        <v>-5.992350191245225E-2</v>
      </c>
      <c r="F209" s="3">
        <f t="shared" si="9"/>
        <v>-2.498941126641253E-2</v>
      </c>
      <c r="G209" s="3"/>
    </row>
    <row r="210" spans="1:7" ht="19" x14ac:dyDescent="0.25">
      <c r="A210" s="22" t="d">
        <v>2004-12-31</v>
      </c>
      <c r="B210" s="23">
        <v>40.448426865392001</v>
      </c>
      <c r="C210" s="23">
        <v>42.6365130408075</v>
      </c>
      <c r="D210" s="23"/>
      <c r="E210" s="3">
        <f t="shared" si="8"/>
        <v>2.658773811233411E-2</v>
      </c>
      <c r="F210" s="3">
        <f t="shared" si="9"/>
        <v>3.4257894974054404E-2</v>
      </c>
      <c r="G210" s="3"/>
    </row>
    <row r="211" spans="1:7" ht="19" x14ac:dyDescent="0.25">
      <c r="A211" s="22" t="d">
        <v>2004-11-30</v>
      </c>
      <c r="B211" s="23">
        <v>39.400847451935903</v>
      </c>
      <c r="C211" s="23">
        <v>41.224256781599998</v>
      </c>
      <c r="D211" s="23"/>
      <c r="E211" s="3">
        <f t="shared" si="8"/>
        <v>5.6655290102386513E-2</v>
      </c>
      <c r="F211" s="3">
        <f t="shared" si="9"/>
        <v>4.7402005469462043E-2</v>
      </c>
      <c r="G211" s="3"/>
    </row>
    <row r="212" spans="1:7" ht="19" x14ac:dyDescent="0.25">
      <c r="A212" s="22" t="d">
        <v>2004-10-29</v>
      </c>
      <c r="B212" s="23">
        <v>37.288269713879998</v>
      </c>
      <c r="C212" s="23">
        <v>39.358581104800002</v>
      </c>
      <c r="D212" s="23"/>
      <c r="E212" s="3">
        <f t="shared" si="8"/>
        <v>5.3451581975074942E-2</v>
      </c>
      <c r="F212" s="3">
        <f t="shared" si="9"/>
        <v>1.8002969561989754E-2</v>
      </c>
      <c r="G212" s="3"/>
    </row>
    <row r="213" spans="1:7" ht="19" x14ac:dyDescent="0.25">
      <c r="A213" s="22" t="d">
        <v>2004-09-30</v>
      </c>
      <c r="B213" s="23">
        <v>35.396282422367896</v>
      </c>
      <c r="C213" s="23">
        <v>38.662540563839997</v>
      </c>
      <c r="D213" s="23"/>
      <c r="E213" s="3"/>
      <c r="F213" s="3"/>
      <c r="G213" s="3"/>
    </row>
    <row r="214" spans="1:7" ht="19" x14ac:dyDescent="0.25">
      <c r="A214" s="22"/>
      <c r="E214" s="3"/>
      <c r="F214" s="3"/>
      <c r="G214" s="3"/>
    </row>
    <row r="215" spans="1:7" ht="19" x14ac:dyDescent="0.25">
      <c r="A215" s="22"/>
      <c r="E215" s="3"/>
      <c r="F215" s="3"/>
      <c r="G215" s="3"/>
    </row>
    <row r="216" spans="1:7" ht="19" x14ac:dyDescent="0.25">
      <c r="A216" s="22"/>
      <c r="E216" s="3"/>
      <c r="F216" s="3"/>
      <c r="G216" s="3"/>
    </row>
    <row r="217" spans="1:7" ht="19" x14ac:dyDescent="0.25">
      <c r="A217" s="22"/>
      <c r="E217" s="3"/>
      <c r="F217" s="3"/>
      <c r="G217" s="3"/>
    </row>
    <row r="218" spans="1:7" ht="19" x14ac:dyDescent="0.25">
      <c r="A218" s="22"/>
      <c r="E218" s="3"/>
      <c r="F218" s="3"/>
      <c r="G218" s="3"/>
    </row>
    <row r="219" spans="1:7" ht="19" x14ac:dyDescent="0.25">
      <c r="A219" s="22"/>
      <c r="E219" s="3"/>
      <c r="F219" s="3"/>
      <c r="G219" s="3"/>
    </row>
    <row r="220" spans="1:7" ht="19" x14ac:dyDescent="0.25">
      <c r="A220" s="22"/>
      <c r="E220" s="3"/>
      <c r="F220" s="3"/>
      <c r="G220" s="3"/>
    </row>
    <row r="221" spans="1:7" ht="19" x14ac:dyDescent="0.25">
      <c r="A221" s="22"/>
      <c r="E221" s="3"/>
      <c r="F221" s="3"/>
      <c r="G221" s="3"/>
    </row>
    <row r="222" spans="1:7" ht="19" x14ac:dyDescent="0.25">
      <c r="A222" s="22"/>
      <c r="E222" s="3"/>
      <c r="F222" s="3"/>
      <c r="G222" s="3"/>
    </row>
  </sheetData>
  <sortState xmlns:xlrd2="http://schemas.microsoft.com/office/spreadsheetml/2017/richdata2" ref="A2:E210">
    <sortCondition descending="1" ref="A2:A210"/>
  </sortState>
  <pageMargins left="0.75" right="0.75" top="1" bottom="1" header="0.5" footer="0.5"/>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selection activeCell="D6" sqref="D6"/>
    </sheetView>
  </sheetViews>
  <sheetFormatPr baseColWidth="10" defaultColWidth="39.83203125" defaultRowHeight="19" x14ac:dyDescent="0.25"/>
  <cols>
    <col min="1" max="16384" width="39.83203125" style="1"/>
  </cols>
  <sheetData>
    <row r="1" spans="1:4" x14ac:dyDescent="0.25">
      <c r="A1" s="6"/>
      <c r="B1" s="6" t="s">
        <v>27</v>
      </c>
      <c r="C1" s="6" t="s">
        <v>28</v>
      </c>
      <c r="D1" s="6" t="s">
        <v>29</v>
      </c>
    </row>
    <row r="2" spans="1:4" x14ac:dyDescent="0.25">
      <c r="A2" s="6" t="s">
        <v>0</v>
      </c>
      <c r="B2" s="8">
        <f>AVERAGE(Data!E2:E212)</f>
        <v>1.3177501379999415E-2</v>
      </c>
      <c r="C2" s="8">
        <f>AVERAGE(Data!F2:F212)</f>
        <v>9.4270341626778789E-3</v>
      </c>
      <c r="D2" s="8">
        <f>AVERAGE(Data!G2:G107)</f>
        <v>2.3970196040654763E-3</v>
      </c>
    </row>
    <row r="3" spans="1:4" x14ac:dyDescent="0.25">
      <c r="A3" s="6" t="s">
        <v>1</v>
      </c>
      <c r="B3" s="9">
        <f>B2*12</f>
        <v>0.15813001655999298</v>
      </c>
      <c r="C3" s="9">
        <f>C2*12</f>
        <v>0.11312440995213455</v>
      </c>
      <c r="D3" s="9">
        <f>D2*12</f>
        <v>2.8764235248785713E-2</v>
      </c>
    </row>
    <row r="4" spans="1:4" x14ac:dyDescent="0.25">
      <c r="A4" s="6" t="s">
        <v>3</v>
      </c>
      <c r="B4" s="6">
        <f>_xlfn.VAR.S(Data!E2:E212)</f>
        <v>2.7747590321939939E-3</v>
      </c>
      <c r="C4" s="6">
        <f>_xlfn.VAR.S(Data!F2:F212)</f>
        <v>1.88020262174535E-3</v>
      </c>
      <c r="D4" s="24">
        <f>_xlfn.VAR.S(Data!G2:G107)</f>
        <v>8.3993853153671808E-5</v>
      </c>
    </row>
    <row r="5" spans="1:4" x14ac:dyDescent="0.25">
      <c r="A5" s="6" t="s">
        <v>2</v>
      </c>
      <c r="B5" s="9">
        <f>SQRT(B4)</f>
        <v>5.2675981549412006E-2</v>
      </c>
      <c r="C5" s="9">
        <f>SQRT(C4)</f>
        <v>4.3361303275447682E-2</v>
      </c>
      <c r="D5" s="9">
        <f>SQRT(D4)</f>
        <v>9.1648160458173856E-3</v>
      </c>
    </row>
    <row r="6" spans="1:4" x14ac:dyDescent="0.25">
      <c r="A6" s="6" t="s">
        <v>4</v>
      </c>
      <c r="B6" s="9">
        <f>B5*SQRT(12)</f>
        <v>0.18247495276428469</v>
      </c>
      <c r="C6" s="9">
        <f>C5*SQRT(12)</f>
        <v>0.15020796071095632</v>
      </c>
      <c r="D6" s="9">
        <f>D5*SQRT(12)</f>
        <v>3.1747854066756412E-2</v>
      </c>
    </row>
    <row r="8" spans="1:4" x14ac:dyDescent="0.25">
      <c r="A8" s="6" t="s">
        <v>5</v>
      </c>
      <c r="B8" s="6"/>
      <c r="C8" s="6"/>
      <c r="D8" s="6"/>
    </row>
    <row r="9" spans="1:4" x14ac:dyDescent="0.25">
      <c r="A9" s="6"/>
      <c r="B9" s="6" t="s">
        <v>27</v>
      </c>
      <c r="C9" s="6" t="s">
        <v>28</v>
      </c>
      <c r="D9" s="6" t="s">
        <v>29</v>
      </c>
    </row>
    <row r="10" spans="1:4" x14ac:dyDescent="0.25">
      <c r="A10" s="6" t="s">
        <v>27</v>
      </c>
      <c r="B10" s="6">
        <f>CORREL(Data!E2:E212,Data!E2:E212)</f>
        <v>1</v>
      </c>
      <c r="C10" s="6">
        <f>CORREL(Data!F2:F212,Data!E2:E212)</f>
        <v>0.9046315222328476</v>
      </c>
      <c r="D10" s="6">
        <f>CORREL(Data!G2:G107,Data!E2:E107)</f>
        <v>0.14389192853819516</v>
      </c>
    </row>
    <row r="11" spans="1:4" x14ac:dyDescent="0.25">
      <c r="A11" s="6" t="s">
        <v>28</v>
      </c>
      <c r="B11" s="6">
        <f>CORREL(Data!E2:E212,Data!F2:F212)</f>
        <v>0.9046315222328476</v>
      </c>
      <c r="C11" s="6">
        <f>CORREL(Data!F2:F212,Data!F2:F212)</f>
        <v>1.0000000000000002</v>
      </c>
      <c r="D11" s="6">
        <f>CORREL(Data!G2:G107,Data!F2:F107)</f>
        <v>0.1257677635170199</v>
      </c>
    </row>
    <row r="12" spans="1:4" x14ac:dyDescent="0.25">
      <c r="A12" s="6" t="s">
        <v>29</v>
      </c>
      <c r="B12" s="6">
        <f>CORREL(Data!E2:E107,Data!G2:G107)</f>
        <v>0.14389192853819516</v>
      </c>
      <c r="C12" s="6">
        <f>CORREL(Data!F2:F107,Data!G2:G107)</f>
        <v>0.1257677635170199</v>
      </c>
      <c r="D12" s="6">
        <f>CORREL(Data!G2:G107,Data!G2:G107)</f>
        <v>0.99999999999999989</v>
      </c>
    </row>
    <row r="14" spans="1:4" x14ac:dyDescent="0.25">
      <c r="A14" s="6" t="s">
        <v>6</v>
      </c>
      <c r="B14" s="6"/>
      <c r="C14" s="6"/>
      <c r="D14" s="6"/>
    </row>
    <row r="15" spans="1:4" x14ac:dyDescent="0.25">
      <c r="A15" s="6"/>
      <c r="B15" s="6" t="s">
        <v>27</v>
      </c>
      <c r="C15" s="6" t="s">
        <v>28</v>
      </c>
      <c r="D15" s="6" t="s">
        <v>29</v>
      </c>
    </row>
    <row r="16" spans="1:4" x14ac:dyDescent="0.25">
      <c r="A16" s="6" t="s">
        <v>27</v>
      </c>
      <c r="B16" s="6">
        <f>B10*B6*B6</f>
        <v>3.3297108386327927E-2</v>
      </c>
      <c r="C16" s="6">
        <f>C10*B6*C6</f>
        <v>2.4795217757345916E-2</v>
      </c>
      <c r="D16" s="7">
        <f>D10*B6*D6</f>
        <v>8.3359301833845227E-4</v>
      </c>
    </row>
    <row r="17" spans="1:4" x14ac:dyDescent="0.25">
      <c r="A17" s="6" t="s">
        <v>28</v>
      </c>
      <c r="B17" s="6">
        <f>B11*C6*B6</f>
        <v>2.4795217757345916E-2</v>
      </c>
      <c r="C17" s="6">
        <f>C11*C6*C6</f>
        <v>2.2562431460944204E-2</v>
      </c>
      <c r="D17" s="6">
        <f>C12*D6*C6</f>
        <v>5.9975884766389214E-4</v>
      </c>
    </row>
    <row r="18" spans="1:4" x14ac:dyDescent="0.25">
      <c r="A18" s="6" t="s">
        <v>29</v>
      </c>
      <c r="B18" s="6">
        <f>D10*B6*D6</f>
        <v>8.3359301833845227E-4</v>
      </c>
      <c r="C18" s="6">
        <f>C12*D6*C6</f>
        <v>5.9975884766389214E-4</v>
      </c>
      <c r="D18" s="6">
        <f>D12*D6*D6</f>
        <v>1.0079262378440614E-3</v>
      </c>
    </row>
  </sheetData>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topLeftCell="D1" workbookViewId="0">
      <selection activeCell="I17" sqref="I17"/>
    </sheetView>
  </sheetViews>
  <sheetFormatPr baseColWidth="10" defaultColWidth="19" defaultRowHeight="19" x14ac:dyDescent="0.25"/>
  <cols>
    <col min="1" max="1" width="51.33203125" style="1" customWidth="1"/>
    <col min="2" max="5" width="19" style="1"/>
    <col min="6" max="6" width="30" style="1" customWidth="1"/>
    <col min="7" max="7" width="28.1640625" style="1" customWidth="1"/>
    <col min="8" max="16384" width="19" style="1"/>
  </cols>
  <sheetData>
    <row r="1" spans="1:10" ht="20" x14ac:dyDescent="0.25">
      <c r="A1" s="14" t="s">
        <v>21</v>
      </c>
      <c r="B1" s="15" t="s">
        <v>7</v>
      </c>
      <c r="C1" s="16" t="s">
        <v>19</v>
      </c>
      <c r="D1" s="16"/>
      <c r="E1" s="15" t="s">
        <v>8</v>
      </c>
      <c r="F1" s="19">
        <f>I14</f>
        <v>9.48910698279712E-2</v>
      </c>
      <c r="G1" s="18"/>
      <c r="H1" s="18"/>
      <c r="I1" s="18"/>
    </row>
    <row r="2" spans="1:10" x14ac:dyDescent="0.25">
      <c r="A2" s="10"/>
      <c r="B2" s="11"/>
      <c r="C2" s="12"/>
      <c r="D2" s="12"/>
      <c r="E2" s="11"/>
      <c r="F2" s="13"/>
      <c r="G2" s="18"/>
      <c r="H2" s="18"/>
      <c r="I2" s="18"/>
    </row>
    <row r="3" spans="1:10" x14ac:dyDescent="0.25">
      <c r="A3" s="10"/>
      <c r="B3" s="11"/>
      <c r="C3" s="12"/>
      <c r="D3" s="12"/>
      <c r="E3" s="11"/>
      <c r="F3" s="13"/>
      <c r="G3" s="18"/>
      <c r="H3" s="18"/>
      <c r="I3" s="18"/>
    </row>
    <row r="4" spans="1:10" x14ac:dyDescent="0.25">
      <c r="A4" s="14" t="s">
        <v>22</v>
      </c>
      <c r="B4" s="20"/>
      <c r="C4" s="20"/>
      <c r="D4" s="20"/>
      <c r="E4" s="17" t="s">
        <v>27</v>
      </c>
      <c r="F4" s="25" t="s">
        <v>28</v>
      </c>
      <c r="G4" s="6" t="s">
        <v>29</v>
      </c>
      <c r="H4" s="13"/>
      <c r="I4" s="13"/>
    </row>
    <row r="5" spans="1:10" x14ac:dyDescent="0.25">
      <c r="A5" s="20"/>
      <c r="B5" s="16" t="s">
        <v>9</v>
      </c>
      <c r="C5" s="20"/>
      <c r="D5" s="20"/>
      <c r="E5" s="26">
        <v>0.38802173203047885</v>
      </c>
      <c r="F5" s="26">
        <v>0.15</v>
      </c>
      <c r="G5" s="26">
        <v>0.46197825817094385</v>
      </c>
      <c r="H5" s="13"/>
      <c r="I5" s="13"/>
    </row>
    <row r="6" spans="1:10" x14ac:dyDescent="0.25">
      <c r="A6" s="10"/>
      <c r="B6" s="12"/>
      <c r="C6" s="18"/>
      <c r="D6" s="18"/>
      <c r="E6" s="12"/>
      <c r="F6" s="13"/>
      <c r="G6" s="18"/>
      <c r="H6" s="18"/>
      <c r="I6" s="18"/>
    </row>
    <row r="7" spans="1:10" x14ac:dyDescent="0.25">
      <c r="A7" s="14" t="s">
        <v>23</v>
      </c>
      <c r="B7" s="14"/>
      <c r="C7" s="20"/>
      <c r="D7" s="20"/>
      <c r="E7" s="20"/>
      <c r="F7" s="20"/>
      <c r="G7" s="15" t="s">
        <v>10</v>
      </c>
      <c r="H7" s="20"/>
      <c r="I7" s="15"/>
    </row>
    <row r="8" spans="1:10" x14ac:dyDescent="0.25">
      <c r="A8" s="14"/>
      <c r="B8" s="16" t="s">
        <v>11</v>
      </c>
      <c r="C8" s="15" t="s">
        <v>8</v>
      </c>
      <c r="D8" s="20"/>
      <c r="E8" s="20"/>
      <c r="F8" s="20" t="s">
        <v>47</v>
      </c>
      <c r="G8" s="21">
        <f>SUM(E5:G5)</f>
        <v>0.99999999020142272</v>
      </c>
      <c r="H8" s="15" t="s">
        <v>8</v>
      </c>
      <c r="I8" s="17">
        <v>1</v>
      </c>
    </row>
    <row r="9" spans="1:10" ht="20" x14ac:dyDescent="0.25">
      <c r="A9" s="14"/>
      <c r="B9" s="16" t="s">
        <v>20</v>
      </c>
      <c r="C9" s="15" t="s">
        <v>8</v>
      </c>
      <c r="D9" s="20"/>
      <c r="E9" s="20"/>
      <c r="F9" s="20"/>
      <c r="G9" s="26">
        <f>+I13</f>
        <v>9.9999998899557851E-2</v>
      </c>
      <c r="H9" s="15" t="s">
        <v>8</v>
      </c>
      <c r="I9" s="26">
        <v>0.1</v>
      </c>
      <c r="J9" s="1" t="s">
        <v>48</v>
      </c>
    </row>
    <row r="10" spans="1:10" x14ac:dyDescent="0.25">
      <c r="A10" s="14"/>
      <c r="B10" s="16" t="s">
        <v>9</v>
      </c>
      <c r="C10" s="15" t="s">
        <v>15</v>
      </c>
      <c r="D10" s="20"/>
      <c r="E10" s="20"/>
      <c r="F10" s="20"/>
      <c r="G10" s="20"/>
      <c r="H10" s="20"/>
      <c r="I10" s="20">
        <v>0</v>
      </c>
    </row>
    <row r="11" spans="1:10" x14ac:dyDescent="0.25">
      <c r="A11" s="10"/>
      <c r="B11" s="12"/>
      <c r="C11" s="18"/>
      <c r="D11" s="18"/>
      <c r="E11" s="13"/>
      <c r="F11" s="11"/>
      <c r="G11" s="18"/>
      <c r="H11" s="18"/>
      <c r="I11" s="18"/>
    </row>
    <row r="12" spans="1:10" x14ac:dyDescent="0.25">
      <c r="A12" s="14" t="s">
        <v>25</v>
      </c>
      <c r="B12" s="20"/>
      <c r="C12" s="20"/>
      <c r="D12" s="20"/>
      <c r="E12" s="20"/>
      <c r="F12" s="20"/>
      <c r="G12" s="20"/>
      <c r="H12" s="20"/>
      <c r="I12" s="20"/>
    </row>
    <row r="13" spans="1:10" ht="20" x14ac:dyDescent="0.25">
      <c r="A13" s="20"/>
      <c r="B13" s="20"/>
      <c r="C13" s="20"/>
      <c r="D13" s="16"/>
      <c r="E13" s="20"/>
      <c r="F13" s="20" t="s">
        <v>45</v>
      </c>
      <c r="G13" s="16" t="s">
        <v>20</v>
      </c>
      <c r="H13" s="15" t="s">
        <v>8</v>
      </c>
      <c r="I13" s="26">
        <f>SUMPRODUCT(E5:G5,E17:G17)</f>
        <v>9.9999998899557851E-2</v>
      </c>
    </row>
    <row r="14" spans="1:10" ht="20" x14ac:dyDescent="0.25">
      <c r="A14" s="20"/>
      <c r="B14" s="20"/>
      <c r="C14" s="20"/>
      <c r="D14" s="16"/>
      <c r="E14" s="20"/>
      <c r="F14" s="20" t="s">
        <v>46</v>
      </c>
      <c r="G14" s="16" t="s">
        <v>19</v>
      </c>
      <c r="H14" s="15" t="s">
        <v>8</v>
      </c>
      <c r="I14" s="26" cm="1">
        <f t="array" ref="I14">SQRT(MMULT(MMULT(E5:G5,Beregninger!B16:D18),TRANSPOSE(E5:G5)))</f>
        <v>9.48910698279712E-2</v>
      </c>
    </row>
    <row r="15" spans="1:10" x14ac:dyDescent="0.25">
      <c r="A15" s="18"/>
      <c r="B15" s="18"/>
      <c r="C15" s="18"/>
      <c r="D15" s="18"/>
      <c r="E15" s="18"/>
      <c r="F15" s="18"/>
      <c r="G15" s="18"/>
      <c r="H15" s="18"/>
      <c r="I15" s="18"/>
    </row>
    <row r="16" spans="1:10" x14ac:dyDescent="0.25">
      <c r="A16" s="14" t="s">
        <v>26</v>
      </c>
      <c r="B16" s="16"/>
      <c r="C16" s="20"/>
      <c r="D16" s="15"/>
      <c r="E16" s="17" t="s">
        <v>27</v>
      </c>
      <c r="F16" s="25" t="s">
        <v>28</v>
      </c>
      <c r="G16" s="6" t="s">
        <v>29</v>
      </c>
      <c r="H16" s="11"/>
      <c r="I16" s="11"/>
    </row>
    <row r="17" spans="1:9" x14ac:dyDescent="0.25">
      <c r="A17" s="20"/>
      <c r="B17" s="16" t="s">
        <v>12</v>
      </c>
      <c r="C17" s="20"/>
      <c r="D17" s="17"/>
      <c r="E17" s="19">
        <f>+E18+0.5*E19^2</f>
        <v>0.17477857075315695</v>
      </c>
      <c r="F17" s="19">
        <f>+F18+0.5*F19^2</f>
        <v>0.12440562568260664</v>
      </c>
      <c r="G17" s="19">
        <f>+G18+0.5*G19^2</f>
        <v>2.9268198367707745E-2</v>
      </c>
      <c r="H17" s="13"/>
      <c r="I17" s="13"/>
    </row>
    <row r="18" spans="1:9" x14ac:dyDescent="0.25">
      <c r="A18" s="20"/>
      <c r="B18" s="15" t="s">
        <v>13</v>
      </c>
      <c r="C18" s="20"/>
      <c r="D18" s="17"/>
      <c r="E18" s="19">
        <f>Beregninger!B3</f>
        <v>0.15813001655999298</v>
      </c>
      <c r="F18" s="19">
        <f>Beregninger!C3</f>
        <v>0.11312440995213455</v>
      </c>
      <c r="G18" s="19">
        <f>Beregninger!D3</f>
        <v>2.8764235248785713E-2</v>
      </c>
      <c r="H18" s="13"/>
      <c r="I18" s="13"/>
    </row>
    <row r="19" spans="1:9" x14ac:dyDescent="0.25">
      <c r="A19" s="20"/>
      <c r="B19" s="16" t="s">
        <v>14</v>
      </c>
      <c r="C19" s="20"/>
      <c r="D19" s="17"/>
      <c r="E19" s="19">
        <f>Beregninger!B6</f>
        <v>0.18247495276428469</v>
      </c>
      <c r="F19" s="19">
        <f>Beregninger!C6</f>
        <v>0.15020796071095632</v>
      </c>
      <c r="G19" s="19">
        <f>Beregninger!D6</f>
        <v>3.1747854066756412E-2</v>
      </c>
      <c r="H19" s="13"/>
      <c r="I19" s="13"/>
    </row>
    <row r="22" spans="1:9" x14ac:dyDescent="0.25">
      <c r="A22" s="1" t="s">
        <v>24</v>
      </c>
      <c r="B22" s="1" t="s">
        <v>16</v>
      </c>
      <c r="C22" s="1" t="s">
        <v>17</v>
      </c>
      <c r="D22" s="1" t="s">
        <v>37</v>
      </c>
    </row>
    <row r="23" spans="1:9" x14ac:dyDescent="0.25">
      <c r="A23" s="1" t="s">
        <v>38</v>
      </c>
      <c r="B23" s="3">
        <v>0.182475</v>
      </c>
      <c r="C23" s="3">
        <v>0.17480000000000001</v>
      </c>
      <c r="D23" s="1" t="s">
        <v>39</v>
      </c>
    </row>
    <row r="24" spans="1:9" x14ac:dyDescent="0.25">
      <c r="A24" s="1" t="s">
        <v>44</v>
      </c>
      <c r="B24" s="3">
        <v>9.2467999999999995E-2</v>
      </c>
      <c r="C24" s="3">
        <v>0.1</v>
      </c>
      <c r="D24" s="1" t="s">
        <v>43</v>
      </c>
    </row>
    <row r="25" spans="1:9" x14ac:dyDescent="0.25">
      <c r="A25" s="1" t="s">
        <v>36</v>
      </c>
      <c r="B25" s="3">
        <v>3.1629999999999998E-2</v>
      </c>
      <c r="C25" s="3">
        <v>3.1E-2</v>
      </c>
      <c r="D25" s="1" t="s">
        <v>42</v>
      </c>
    </row>
    <row r="26" spans="1:9" x14ac:dyDescent="0.25">
      <c r="A26" s="1" t="s">
        <v>40</v>
      </c>
      <c r="B26" s="3">
        <v>3.1747999999999998E-2</v>
      </c>
      <c r="C26" s="3">
        <v>2.93E-2</v>
      </c>
      <c r="D26" s="1" t="s">
        <v>41</v>
      </c>
    </row>
    <row r="43" spans="1:3" x14ac:dyDescent="0.25">
      <c r="A43" s="4"/>
      <c r="B43" s="4"/>
      <c r="C43" s="4"/>
    </row>
    <row r="44" spans="1:3" x14ac:dyDescent="0.25">
      <c r="A44" s="4"/>
      <c r="B44" s="4"/>
      <c r="C44" s="4"/>
    </row>
    <row r="45" spans="1:3" x14ac:dyDescent="0.25">
      <c r="A45" s="4"/>
      <c r="B45" s="4"/>
      <c r="C45" s="4"/>
    </row>
    <row r="46" spans="1:3" x14ac:dyDescent="0.25">
      <c r="A46" s="4"/>
      <c r="B46" s="4"/>
      <c r="C46" s="4"/>
    </row>
    <row r="47" spans="1:3" x14ac:dyDescent="0.25">
      <c r="A47" s="4"/>
      <c r="B47" s="4"/>
      <c r="C47" s="4"/>
    </row>
  </sheetData>
  <pageMargins left="0.7" right="0.7" top="0.75" bottom="0.75" header="0.3" footer="0.3"/>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5A49-279A-F945-A18B-E61891407A7A}">
  <dimension ref="A1:B16"/>
  <sheetViews>
    <sheetView workbookViewId="0"/>
  </sheetViews>
  <sheetFormatPr baseColWidth="10" defaultColWidth="40.83203125" defaultRowHeight="16" x14ac:dyDescent="0.2"/>
  <sheetData>
    <row r="1" spans="1:2" ht="19" x14ac:dyDescent="0.25">
      <c r="A1" s="27" t="s">
        <v>50</v>
      </c>
      <c r="B1" s="28"/>
    </row>
    <row r="2" spans="1:2" ht="19" x14ac:dyDescent="0.25">
      <c r="A2" s="29" t="s">
        <v>51</v>
      </c>
      <c r="B2" s="30">
        <v>100000</v>
      </c>
    </row>
    <row r="3" spans="1:2" ht="19" x14ac:dyDescent="0.25">
      <c r="A3" s="29" t="s">
        <v>2</v>
      </c>
      <c r="B3" s="31">
        <f>Portefølje!I14/SQRT(12)</f>
        <v>2.7392692354435377E-2</v>
      </c>
    </row>
    <row r="4" spans="1:2" ht="19" x14ac:dyDescent="0.25">
      <c r="A4" s="32" t="s">
        <v>52</v>
      </c>
      <c r="B4" s="33">
        <f>COUNT(Data!A2:A213)</f>
        <v>212</v>
      </c>
    </row>
    <row r="5" spans="1:2" ht="19" x14ac:dyDescent="0.25">
      <c r="A5" s="29" t="s">
        <v>53</v>
      </c>
      <c r="B5" s="34">
        <v>0.99</v>
      </c>
    </row>
    <row r="6" spans="1:2" ht="20" thickBot="1" x14ac:dyDescent="0.3">
      <c r="A6" s="29" t="s">
        <v>54</v>
      </c>
      <c r="B6" s="35">
        <f>NORMSINV(B5)</f>
        <v>2.3263478740408408</v>
      </c>
    </row>
    <row r="7" spans="1:2" ht="20" thickBot="1" x14ac:dyDescent="0.3">
      <c r="A7" s="29" t="s">
        <v>55</v>
      </c>
      <c r="B7" s="36">
        <f>-B2*B6*B3</f>
        <v>-6372.4931622995537</v>
      </c>
    </row>
    <row r="8" spans="1:2" ht="19" x14ac:dyDescent="0.25">
      <c r="A8" s="29"/>
      <c r="B8" s="33"/>
    </row>
    <row r="9" spans="1:2" ht="19" x14ac:dyDescent="0.25">
      <c r="A9" s="27" t="s">
        <v>56</v>
      </c>
      <c r="B9" s="28"/>
    </row>
    <row r="10" spans="1:2" ht="19" x14ac:dyDescent="0.25">
      <c r="A10" s="29" t="s">
        <v>51</v>
      </c>
      <c r="B10" s="30">
        <v>100000</v>
      </c>
    </row>
    <row r="11" spans="1:2" ht="19" x14ac:dyDescent="0.25">
      <c r="A11" s="29" t="s">
        <v>49</v>
      </c>
      <c r="B11" s="31">
        <f>Portefølje!I14</f>
        <v>9.48910698279712E-2</v>
      </c>
    </row>
    <row r="12" spans="1:2" ht="19" x14ac:dyDescent="0.25">
      <c r="A12" s="29" t="s">
        <v>52</v>
      </c>
      <c r="B12" s="35">
        <f>B4/12</f>
        <v>17.666666666666668</v>
      </c>
    </row>
    <row r="13" spans="1:2" ht="19" x14ac:dyDescent="0.25">
      <c r="A13" s="29" t="s">
        <v>53</v>
      </c>
      <c r="B13" s="34">
        <v>0.99</v>
      </c>
    </row>
    <row r="14" spans="1:2" ht="20" thickBot="1" x14ac:dyDescent="0.3">
      <c r="A14" s="29" t="s">
        <v>54</v>
      </c>
      <c r="B14" s="35">
        <f>NORMSINV(B13)</f>
        <v>2.3263478740408408</v>
      </c>
    </row>
    <row r="15" spans="1:2" ht="21" thickTop="1" thickBot="1" x14ac:dyDescent="0.3">
      <c r="A15" s="37" t="s">
        <v>55</v>
      </c>
      <c r="B15" s="38">
        <f>-B10*B14*B11</f>
        <v>-22074.963855976177</v>
      </c>
    </row>
    <row r="16" spans="1:2" ht="17" thickTop="1" x14ac:dyDescent="0.2"/>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vt:lpstr>
      <vt:lpstr>Beregninger</vt:lpstr>
      <vt:lpstr>Portefølje</vt:lpstr>
      <vt:lpstr>VaR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Efficient frontier</dc:title>
  <dc:subject/>
  <dc:creator>Kent Roksvåg</dc:creator>
  <cp:keywords/>
  <dc:description/>
  <cp:lastModifiedBy>Microsoft Office User</cp:lastModifiedBy>
  <dcterms:created xsi:type="dcterms:W3CDTF">2022-03-14T11:47:57Z</dcterms:created>
  <dcterms:modified xsi:type="dcterms:W3CDTF">2022-03-31T08:16:54Z</dcterms:modified>
  <cp:category/>
</cp:coreProperties>
</file>